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G:\SOCIOECONOMICO\3 ESTRUCTURAL\ESTADISTICAS PESCA\Producción Pesquera Andaluza. Año 2022\INFORMES PRODUCCION PESQUERA\Acuicultura 2022\"/>
    </mc:Choice>
  </mc:AlternateContent>
  <xr:revisionPtr revIDLastSave="0" documentId="8_{8F78CA48-ECC6-47E0-8CC8-11284EADD654}" xr6:coauthVersionLast="47" xr6:coauthVersionMax="47" xr10:uidLastSave="{00000000-0000-0000-0000-000000000000}"/>
  <bookViews>
    <workbookView xWindow="-120" yWindow="-120" windowWidth="29040" windowHeight="15840" tabRatio="685" xr2:uid="{00000000-000D-0000-FFFF-FFFF00000000}"/>
  </bookViews>
  <sheets>
    <sheet name="EVOLUCION PROD ACUIC. (Engorde)" sheetId="1" r:id="rId1"/>
    <sheet name="PROD ACUICOLA (Fases)" sheetId="2" r:id="rId2"/>
    <sheet name="PROD ACU PROVINCIA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6" i="3" l="1"/>
  <c r="F65" i="3"/>
  <c r="F66" i="3" s="1"/>
  <c r="H42" i="3"/>
  <c r="H43" i="3"/>
  <c r="H44" i="3"/>
  <c r="H45" i="3"/>
  <c r="H47" i="3"/>
  <c r="H48" i="3" s="1"/>
  <c r="H49" i="3"/>
  <c r="H50" i="3" s="1"/>
  <c r="H51" i="3"/>
  <c r="G33" i="3"/>
  <c r="H33" i="3"/>
  <c r="I33" i="3"/>
  <c r="J33" i="3"/>
  <c r="K33" i="3"/>
  <c r="L33" i="3"/>
  <c r="M33" i="3"/>
  <c r="N33" i="3"/>
  <c r="O33" i="3"/>
  <c r="P33" i="3"/>
  <c r="Q33" i="3"/>
  <c r="F33" i="3"/>
  <c r="G30" i="3"/>
  <c r="H30" i="3"/>
  <c r="I30" i="3"/>
  <c r="J30" i="3"/>
  <c r="K30" i="3"/>
  <c r="L30" i="3"/>
  <c r="M30" i="3"/>
  <c r="N30" i="3"/>
  <c r="O30" i="3"/>
  <c r="P30" i="3"/>
  <c r="Q30" i="3"/>
  <c r="F30" i="3"/>
  <c r="G27" i="3"/>
  <c r="H27" i="3"/>
  <c r="J27" i="3"/>
  <c r="K27" i="3"/>
  <c r="L27" i="3"/>
  <c r="M27" i="3"/>
  <c r="N27" i="3"/>
  <c r="O27" i="3"/>
  <c r="P27" i="3"/>
  <c r="Q27" i="3"/>
  <c r="F27" i="3"/>
  <c r="G22" i="3"/>
  <c r="H22" i="3"/>
  <c r="J22" i="3"/>
  <c r="K22" i="3"/>
  <c r="L22" i="3"/>
  <c r="M22" i="3"/>
  <c r="N22" i="3"/>
  <c r="O22" i="3"/>
  <c r="P22" i="3"/>
  <c r="Q22" i="3"/>
  <c r="F22" i="3"/>
  <c r="E18" i="3"/>
  <c r="E34" i="3" s="1"/>
  <c r="F18" i="3"/>
  <c r="G18" i="3"/>
  <c r="H18" i="3"/>
  <c r="I18" i="3"/>
  <c r="J18" i="3"/>
  <c r="K18" i="3"/>
  <c r="L18" i="3"/>
  <c r="M18" i="3"/>
  <c r="N18" i="3"/>
  <c r="O18" i="3"/>
  <c r="P18" i="3"/>
  <c r="Q18" i="3"/>
  <c r="D18" i="3"/>
  <c r="D34" i="3" s="1"/>
  <c r="F34" i="3" l="1"/>
  <c r="O34" i="3"/>
  <c r="G34" i="3"/>
  <c r="N34" i="3"/>
  <c r="J34" i="3"/>
  <c r="K34" i="3"/>
  <c r="Q34" i="3"/>
  <c r="M34" i="3"/>
  <c r="I34" i="3"/>
  <c r="P34" i="3"/>
  <c r="L34" i="3"/>
  <c r="H34" i="3"/>
  <c r="H46" i="3"/>
  <c r="G65" i="2" l="1"/>
  <c r="F65" i="2" s="1"/>
  <c r="D65" i="2"/>
  <c r="D43" i="2"/>
  <c r="D48" i="2" s="1"/>
  <c r="D71" i="2" l="1"/>
  <c r="E29" i="2"/>
  <c r="D29" i="2"/>
  <c r="E32" i="2"/>
  <c r="D32" i="2"/>
  <c r="E60" i="1"/>
  <c r="D48" i="3"/>
  <c r="E48" i="3"/>
  <c r="F48" i="3"/>
  <c r="G48" i="3"/>
  <c r="F67" i="3"/>
  <c r="F68" i="3" s="1"/>
  <c r="E52" i="3"/>
  <c r="F52" i="3"/>
  <c r="G52" i="3"/>
  <c r="D52" i="3"/>
  <c r="E50" i="3"/>
  <c r="F50" i="3"/>
  <c r="G50" i="3"/>
  <c r="D50" i="3"/>
  <c r="E46" i="3"/>
  <c r="F46" i="3"/>
  <c r="G46" i="3"/>
  <c r="D46" i="3"/>
  <c r="G91" i="1"/>
  <c r="D68" i="3"/>
  <c r="E64" i="3"/>
  <c r="E69" i="3" s="1"/>
  <c r="D64" i="3"/>
  <c r="D69" i="3" s="1"/>
  <c r="F63" i="3"/>
  <c r="H52" i="3"/>
  <c r="E57" i="1"/>
  <c r="F60" i="3"/>
  <c r="F61" i="3"/>
  <c r="F62" i="3"/>
  <c r="N94" i="1"/>
  <c r="N95" i="1"/>
  <c r="N96" i="1"/>
  <c r="N97" i="1"/>
  <c r="N98" i="1"/>
  <c r="N93" i="1"/>
  <c r="E54" i="1"/>
  <c r="E26" i="1"/>
  <c r="D39" i="1"/>
  <c r="E39" i="1"/>
  <c r="E44" i="1"/>
  <c r="E49" i="1"/>
  <c r="E50" i="1"/>
  <c r="D84" i="1"/>
  <c r="E84" i="1" s="1"/>
  <c r="G84" i="1"/>
  <c r="H84" i="1"/>
  <c r="J84" i="1"/>
  <c r="K84" i="1" s="1"/>
  <c r="H90" i="1"/>
  <c r="C91" i="1"/>
  <c r="D91" i="1"/>
  <c r="E91" i="1" s="1"/>
  <c r="I91" i="1"/>
  <c r="J91" i="1"/>
  <c r="K91" i="1" s="1"/>
  <c r="E92" i="1"/>
  <c r="H92" i="1"/>
  <c r="K92" i="1"/>
  <c r="E93" i="1"/>
  <c r="H93" i="1"/>
  <c r="K93" i="1"/>
  <c r="E94" i="1"/>
  <c r="H94" i="1"/>
  <c r="K94" i="1"/>
  <c r="E95" i="1"/>
  <c r="H95" i="1"/>
  <c r="K95" i="1"/>
  <c r="F53" i="3" l="1"/>
  <c r="E53" i="3"/>
  <c r="H53" i="3"/>
  <c r="G53" i="3"/>
  <c r="D53" i="3"/>
  <c r="F64" i="3"/>
  <c r="F69" i="3" s="1"/>
  <c r="F91" i="1"/>
  <c r="H91" i="1" s="1"/>
</calcChain>
</file>

<file path=xl/sharedStrings.xml><?xml version="1.0" encoding="utf-8"?>
<sst xmlns="http://schemas.openxmlformats.org/spreadsheetml/2006/main" count="208" uniqueCount="81">
  <si>
    <t>AÑO</t>
  </si>
  <si>
    <t>PESO</t>
  </si>
  <si>
    <t>VALOR</t>
  </si>
  <si>
    <t>PRECIO MEDIO</t>
  </si>
  <si>
    <t>(Tm.)</t>
  </si>
  <si>
    <t>PECES</t>
  </si>
  <si>
    <t>MOLUSCOS</t>
  </si>
  <si>
    <t>CRUSTACEOS</t>
  </si>
  <si>
    <t>ESPECIE</t>
  </si>
  <si>
    <t>Lubina</t>
  </si>
  <si>
    <t>Dorada</t>
  </si>
  <si>
    <t>Lenguado senegalés</t>
  </si>
  <si>
    <t>Lisas</t>
  </si>
  <si>
    <t>Corvina</t>
  </si>
  <si>
    <t>Baila</t>
  </si>
  <si>
    <t>Sargo</t>
  </si>
  <si>
    <t>TOTAL PECES</t>
  </si>
  <si>
    <t>Camarón</t>
  </si>
  <si>
    <t>TOTAL CRUSTACEOS</t>
  </si>
  <si>
    <t>Mejillón</t>
  </si>
  <si>
    <t>Ostión</t>
  </si>
  <si>
    <t>Almeja japonesa</t>
  </si>
  <si>
    <t>Almeja fina</t>
  </si>
  <si>
    <t>TOTAL MOLUSCOS</t>
  </si>
  <si>
    <t>Nannochloropsis gaditana</t>
  </si>
  <si>
    <t>Tetraselmis chuii</t>
  </si>
  <si>
    <t>TOTAL ENGORDE</t>
  </si>
  <si>
    <t>ESPECIES</t>
  </si>
  <si>
    <t>Lenguado</t>
  </si>
  <si>
    <t>Seriola</t>
  </si>
  <si>
    <t>TOTAL HATCHERY</t>
  </si>
  <si>
    <t>PRECIO MEDIO (€/Ud.)</t>
  </si>
  <si>
    <t>TOTAL NURSERY</t>
  </si>
  <si>
    <t>FASE</t>
  </si>
  <si>
    <t>VALOR COMERCIALIZADO                  (Euros)</t>
  </si>
  <si>
    <t>NURSERY Y ENGORDE</t>
  </si>
  <si>
    <t>ALMERÍA</t>
  </si>
  <si>
    <t>CÁDIZ</t>
  </si>
  <si>
    <t>GRANADA</t>
  </si>
  <si>
    <t>HUELVA</t>
  </si>
  <si>
    <t>MÁLAGA</t>
  </si>
  <si>
    <t>SEVILLA</t>
  </si>
  <si>
    <t>TOTAL ANDALUCIA</t>
  </si>
  <si>
    <t>(Unds.)</t>
  </si>
  <si>
    <t>CADIZ</t>
  </si>
  <si>
    <t>Ulva lactuca</t>
  </si>
  <si>
    <t>ALGAS</t>
  </si>
  <si>
    <t>Langostino japonés</t>
  </si>
  <si>
    <t xml:space="preserve">TOTAL MACROALGAS </t>
  </si>
  <si>
    <t>TOTAL MICROALGAS</t>
  </si>
  <si>
    <t>TOTAL MACROALGAS</t>
  </si>
  <si>
    <t>Tabla 2. Evolución por categorías (peces, moluscos, crustaceos). Fase de engorde</t>
  </si>
  <si>
    <t>(Miles Euros)</t>
  </si>
  <si>
    <t xml:space="preserve"> (Euros/Kg)</t>
  </si>
  <si>
    <t>(Tm)</t>
  </si>
  <si>
    <t>ENGORDE</t>
  </si>
  <si>
    <t>KILOGRAMOS</t>
  </si>
  <si>
    <t>EUROS</t>
  </si>
  <si>
    <t>PRODUCCION COMERCIALIZADA (%)</t>
  </si>
  <si>
    <t>Kilogramos</t>
  </si>
  <si>
    <t>Euros</t>
  </si>
  <si>
    <t>Cohombro de mar naranja</t>
  </si>
  <si>
    <t>TOTAL EQUINODERMOS</t>
  </si>
  <si>
    <t>EQUINODERMOS</t>
  </si>
  <si>
    <t xml:space="preserve">ANHÉLIDOS </t>
  </si>
  <si>
    <t>Fuente: Encuesta Oficial de Acuicultura Marina en Andalucía. Consejería de Agricultura, Pesca, Agua y Desarrollo Rural</t>
  </si>
  <si>
    <t>Ostra plana</t>
  </si>
  <si>
    <t>Gracilaria spp</t>
  </si>
  <si>
    <t>Lechuga de mar</t>
  </si>
  <si>
    <t>Langostino mediterraneo</t>
  </si>
  <si>
    <t>Gráfico 1. Evolución anual (fase de engorde). Serie 2008-2022</t>
  </si>
  <si>
    <t>TOTAL CRUSTÁCEOS</t>
  </si>
  <si>
    <t>Tabla 4. Producción de acuicultura marina según especies. Hatchery  (incubación o cría). Unidades producidas. Año 2022</t>
  </si>
  <si>
    <t>Tabla 5. Producción de acuicultura marina según especies. Nursery (preengorde o semillero). Unidades preengordadas . Año 2022</t>
  </si>
  <si>
    <t>Tabla 6. Valoración total nursery y engorde  (euros). Año 2022</t>
  </si>
  <si>
    <t>Tabla 7. Producción comercializada de acuicultura marina según especies por provincia. Fase de engorde. Año 2022</t>
  </si>
  <si>
    <t>Tabla 3. Producción  de acuicultura marina comercializada según especies. Fase de engorde. Año 2022</t>
  </si>
  <si>
    <t>Tabla 9. Producción de acuicultura marina según especies por provincia. Fase de hatchery (unidades). Año 2022</t>
  </si>
  <si>
    <t>Tabla 8. Producción de acuicultura marina según especies por provincia. Fase de nursery (unidades). Año 2022</t>
  </si>
  <si>
    <t>Tabla 1. Evolución anual producción comercializada (fase de engorde)</t>
  </si>
  <si>
    <t>UNIDADES PRODUCIDAS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</si>
</sst>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€_-;\-* #,##0.00\ _€_-;_-* &quot;-&quot;??\ _€_-;_-@_-"/>
    <numFmt numFmtId="165" formatCode="_-* #,##0.00\ [$€]_-;\-* #,##0.00\ [$€]_-;_-* \-??\ [$€]_-;_-@_-"/>
    <numFmt numFmtId="166" formatCode="#,##0.0"/>
    <numFmt numFmtId="167" formatCode="0.0%"/>
    <numFmt numFmtId="168" formatCode="_-* #,##0.00\ _p_t_a_-;\-* #,##0.00\ _p_t_a_-;_-* \-??\ _p_t_a_-;_-@_-"/>
    <numFmt numFmtId="169" formatCode="_-* #,##0\ _p_t_a_-;\-* #,##0\ _p_t_a_-;_-* \-??\ _p_t_a_-;_-@_-"/>
    <numFmt numFmtId="170" formatCode="#,##0.00_ ;\-#,##0.00\ "/>
    <numFmt numFmtId="171" formatCode="#,##0_ ;\-#,##0\ "/>
    <numFmt numFmtId="172" formatCode="0.0"/>
  </numFmts>
  <fonts count="2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2"/>
      <color indexed="10"/>
      <name val="Arial Narrow"/>
      <family val="2"/>
    </font>
    <font>
      <b/>
      <sz val="12"/>
      <color indexed="54"/>
      <name val="Arial Narrow"/>
      <family val="2"/>
    </font>
    <font>
      <sz val="12"/>
      <color indexed="18"/>
      <name val="Arial Narrow"/>
      <family val="2"/>
    </font>
    <font>
      <sz val="10"/>
      <name val="Arial Narrow"/>
      <family val="2"/>
    </font>
    <font>
      <sz val="12"/>
      <name val="Source Sans Pro"/>
      <family val="2"/>
    </font>
    <font>
      <b/>
      <sz val="12"/>
      <name val="Source Sans Pro"/>
      <family val="2"/>
    </font>
    <font>
      <b/>
      <sz val="12"/>
      <color indexed="54"/>
      <name val="Source Sans Pro"/>
      <family val="2"/>
    </font>
    <font>
      <sz val="11"/>
      <name val="Source Sans Pro"/>
      <family val="2"/>
    </font>
    <font>
      <b/>
      <sz val="11"/>
      <name val="Source Sans Pro"/>
      <family val="2"/>
    </font>
    <font>
      <sz val="12"/>
      <color indexed="18"/>
      <name val="Source Sans Pro"/>
      <family val="2"/>
    </font>
    <font>
      <b/>
      <sz val="12"/>
      <color indexed="10"/>
      <name val="Source Sans Pro"/>
      <family val="2"/>
    </font>
    <font>
      <sz val="10"/>
      <name val="Source Sans Pro"/>
      <family val="2"/>
    </font>
    <font>
      <sz val="8"/>
      <name val="Source Sans Pro"/>
      <family val="2"/>
    </font>
    <font>
      <sz val="8"/>
      <color indexed="10"/>
      <name val="Source Sans Pro"/>
      <family val="2"/>
    </font>
    <font>
      <sz val="12"/>
      <color indexed="10"/>
      <name val="Source Sans Pro"/>
      <family val="2"/>
    </font>
    <font>
      <b/>
      <sz val="12"/>
      <color indexed="18"/>
      <name val="Source Sans Pro"/>
      <family val="2"/>
    </font>
    <font>
      <b/>
      <sz val="12"/>
      <color theme="3" tint="0.39997558519241921"/>
      <name val="Arial Narrow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sz val="12"/>
      <color theme="3" tint="0.59999389629810485"/>
      <name val="Source Sans Pro"/>
      <family val="2"/>
    </font>
    <font>
      <b/>
      <sz val="12"/>
      <color theme="3" tint="0.39997558519241921"/>
      <name val="Source Sans Pro"/>
      <family val="2"/>
    </font>
    <font>
      <b/>
      <sz val="12"/>
      <color theme="0"/>
      <name val="Source Sans Pro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4" tint="0.59999389629810485"/>
        <bgColor indexed="31"/>
      </patternFill>
    </fill>
  </fills>
  <borders count="10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/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/>
      <bottom/>
      <diagonal/>
    </border>
    <border>
      <left/>
      <right style="thin">
        <color indexed="31"/>
      </right>
      <top/>
      <bottom/>
      <diagonal/>
    </border>
  </borders>
  <cellStyleXfs count="4">
    <xf numFmtId="0" fontId="0" fillId="0" borderId="0"/>
    <xf numFmtId="165" fontId="1" fillId="0" borderId="0" applyFill="0" applyBorder="0" applyAlignment="0" applyProtection="0"/>
    <xf numFmtId="168" fontId="1" fillId="0" borderId="0" applyFill="0" applyBorder="0" applyAlignment="0" applyProtection="0"/>
    <xf numFmtId="9" fontId="1" fillId="0" borderId="0" applyFill="0" applyBorder="0" applyAlignment="0" applyProtection="0"/>
  </cellStyleXfs>
  <cellXfs count="207">
    <xf numFmtId="0" fontId="0" fillId="0" borderId="0" xfId="0"/>
    <xf numFmtId="0" fontId="2" fillId="3" borderId="0" xfId="0" applyFont="1" applyFill="1"/>
    <xf numFmtId="4" fontId="2" fillId="3" borderId="0" xfId="0" applyNumberFormat="1" applyFont="1" applyFill="1"/>
    <xf numFmtId="0" fontId="2" fillId="4" borderId="0" xfId="0" applyFont="1" applyFill="1"/>
    <xf numFmtId="4" fontId="2" fillId="5" borderId="0" xfId="0" applyNumberFormat="1" applyFont="1" applyFill="1"/>
    <xf numFmtId="0" fontId="2" fillId="5" borderId="0" xfId="0" applyFont="1" applyFill="1"/>
    <xf numFmtId="0" fontId="4" fillId="2" borderId="0" xfId="0" applyFont="1" applyFill="1" applyAlignment="1">
      <alignment horizontal="center"/>
    </xf>
    <xf numFmtId="4" fontId="2" fillId="2" borderId="0" xfId="0" applyNumberFormat="1" applyFont="1" applyFill="1"/>
    <xf numFmtId="0" fontId="2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3" fillId="2" borderId="0" xfId="0" applyFont="1" applyFill="1" applyAlignment="1">
      <alignment horizontal="left"/>
    </xf>
    <xf numFmtId="4" fontId="4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4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166" fontId="2" fillId="2" borderId="0" xfId="0" applyNumberFormat="1" applyFont="1" applyFill="1"/>
    <xf numFmtId="167" fontId="2" fillId="2" borderId="0" xfId="3" applyNumberFormat="1" applyFont="1" applyFill="1" applyBorder="1" applyAlignment="1" applyProtection="1"/>
    <xf numFmtId="166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9" fontId="3" fillId="2" borderId="0" xfId="3" applyFont="1" applyFill="1" applyBorder="1" applyAlignment="1" applyProtection="1">
      <alignment horizontal="center"/>
    </xf>
    <xf numFmtId="4" fontId="3" fillId="2" borderId="0" xfId="0" applyNumberFormat="1" applyFont="1" applyFill="1" applyAlignment="1">
      <alignment horizontal="center"/>
    </xf>
    <xf numFmtId="4" fontId="6" fillId="2" borderId="0" xfId="0" applyNumberFormat="1" applyFont="1" applyFill="1"/>
    <xf numFmtId="4" fontId="2" fillId="2" borderId="0" xfId="0" applyNumberFormat="1" applyFont="1" applyFill="1" applyAlignment="1">
      <alignment horizontal="right"/>
    </xf>
    <xf numFmtId="9" fontId="2" fillId="2" borderId="0" xfId="3" applyFont="1" applyFill="1" applyBorder="1" applyAlignment="1" applyProtection="1">
      <alignment horizontal="center"/>
    </xf>
    <xf numFmtId="167" fontId="3" fillId="2" borderId="0" xfId="3" applyNumberFormat="1" applyFont="1" applyFill="1" applyBorder="1" applyAlignment="1" applyProtection="1"/>
    <xf numFmtId="4" fontId="3" fillId="2" borderId="0" xfId="0" applyNumberFormat="1" applyFont="1" applyFill="1"/>
    <xf numFmtId="168" fontId="7" fillId="2" borderId="0" xfId="2" applyFont="1" applyFill="1"/>
    <xf numFmtId="3" fontId="6" fillId="2" borderId="0" xfId="0" applyNumberFormat="1" applyFont="1" applyFill="1"/>
    <xf numFmtId="164" fontId="2" fillId="2" borderId="0" xfId="0" applyNumberFormat="1" applyFont="1" applyFill="1"/>
    <xf numFmtId="169" fontId="7" fillId="2" borderId="0" xfId="2" applyNumberFormat="1" applyFont="1" applyFill="1"/>
    <xf numFmtId="168" fontId="7" fillId="2" borderId="0" xfId="2" applyFont="1" applyFill="1" applyBorder="1" applyAlignment="1" applyProtection="1"/>
    <xf numFmtId="168" fontId="2" fillId="2" borderId="0" xfId="2" applyFont="1" applyFill="1" applyBorder="1" applyAlignment="1" applyProtection="1"/>
    <xf numFmtId="0" fontId="2" fillId="2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20" fillId="5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3" fillId="4" borderId="0" xfId="0" applyFont="1" applyFill="1" applyAlignment="1">
      <alignment horizontal="center"/>
    </xf>
    <xf numFmtId="0" fontId="3" fillId="4" borderId="0" xfId="0" applyFont="1" applyFill="1"/>
    <xf numFmtId="0" fontId="9" fillId="2" borderId="0" xfId="0" applyFont="1" applyFill="1" applyAlignment="1">
      <alignment horizontal="left"/>
    </xf>
    <xf numFmtId="0" fontId="10" fillId="2" borderId="0" xfId="0" applyFont="1" applyFill="1"/>
    <xf numFmtId="4" fontId="8" fillId="2" borderId="0" xfId="0" applyNumberFormat="1" applyFont="1" applyFill="1"/>
    <xf numFmtId="0" fontId="8" fillId="4" borderId="0" xfId="0" applyFont="1" applyFill="1"/>
    <xf numFmtId="0" fontId="21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168" fontId="1" fillId="4" borderId="0" xfId="2" applyFill="1"/>
    <xf numFmtId="169" fontId="1" fillId="4" borderId="0" xfId="2" applyNumberFormat="1" applyFill="1"/>
    <xf numFmtId="0" fontId="11" fillId="2" borderId="3" xfId="0" applyFont="1" applyFill="1" applyBorder="1" applyAlignment="1">
      <alignment horizontal="center"/>
    </xf>
    <xf numFmtId="4" fontId="11" fillId="2" borderId="3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/>
    </xf>
    <xf numFmtId="0" fontId="12" fillId="7" borderId="2" xfId="0" applyFont="1" applyFill="1" applyBorder="1" applyAlignment="1">
      <alignment horizontal="center" vertical="center"/>
    </xf>
    <xf numFmtId="4" fontId="12" fillId="7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4" fontId="11" fillId="2" borderId="3" xfId="0" applyNumberFormat="1" applyFont="1" applyFill="1" applyBorder="1" applyAlignment="1">
      <alignment horizontal="right"/>
    </xf>
    <xf numFmtId="3" fontId="11" fillId="2" borderId="3" xfId="0" applyNumberFormat="1" applyFont="1" applyFill="1" applyBorder="1" applyAlignment="1">
      <alignment horizontal="right" indent="1"/>
    </xf>
    <xf numFmtId="3" fontId="12" fillId="7" borderId="2" xfId="0" applyNumberFormat="1" applyFont="1" applyFill="1" applyBorder="1" applyAlignment="1">
      <alignment horizontal="right" vertical="center" indent="1"/>
    </xf>
    <xf numFmtId="4" fontId="11" fillId="2" borderId="3" xfId="0" applyNumberFormat="1" applyFont="1" applyFill="1" applyBorder="1" applyAlignment="1">
      <alignment horizontal="right" indent="1"/>
    </xf>
    <xf numFmtId="4" fontId="12" fillId="7" borderId="2" xfId="0" applyNumberFormat="1" applyFont="1" applyFill="1" applyBorder="1" applyAlignment="1">
      <alignment horizontal="right" vertical="center" indent="1"/>
    </xf>
    <xf numFmtId="4" fontId="21" fillId="6" borderId="1" xfId="0" applyNumberFormat="1" applyFont="1" applyFill="1" applyBorder="1" applyAlignment="1">
      <alignment horizontal="center" vertical="center"/>
    </xf>
    <xf numFmtId="4" fontId="22" fillId="6" borderId="2" xfId="0" applyNumberFormat="1" applyFont="1" applyFill="1" applyBorder="1" applyAlignment="1">
      <alignment horizontal="center" vertical="center"/>
    </xf>
    <xf numFmtId="0" fontId="23" fillId="2" borderId="0" xfId="0" applyFont="1" applyFill="1"/>
    <xf numFmtId="0" fontId="9" fillId="2" borderId="0" xfId="0" applyFont="1" applyFill="1"/>
    <xf numFmtId="0" fontId="21" fillId="6" borderId="2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vertical="center"/>
    </xf>
    <xf numFmtId="3" fontId="11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3" fontId="11" fillId="2" borderId="3" xfId="0" applyNumberFormat="1" applyFont="1" applyFill="1" applyBorder="1" applyAlignment="1">
      <alignment horizontal="right" vertical="center"/>
    </xf>
    <xf numFmtId="4" fontId="11" fillId="2" borderId="3" xfId="0" applyNumberFormat="1" applyFont="1" applyFill="1" applyBorder="1" applyAlignment="1">
      <alignment vertical="center"/>
    </xf>
    <xf numFmtId="0" fontId="12" fillId="7" borderId="4" xfId="0" applyFont="1" applyFill="1" applyBorder="1" applyAlignment="1">
      <alignment vertical="center"/>
    </xf>
    <xf numFmtId="3" fontId="12" fillId="7" borderId="4" xfId="0" applyNumberFormat="1" applyFont="1" applyFill="1" applyBorder="1" applyAlignment="1">
      <alignment horizontal="right" vertical="center"/>
    </xf>
    <xf numFmtId="4" fontId="12" fillId="7" borderId="4" xfId="0" applyNumberFormat="1" applyFont="1" applyFill="1" applyBorder="1" applyAlignment="1">
      <alignment horizontal="right" vertical="center"/>
    </xf>
    <xf numFmtId="3" fontId="12" fillId="7" borderId="4" xfId="0" applyNumberFormat="1" applyFont="1" applyFill="1" applyBorder="1" applyAlignment="1">
      <alignment vertical="center"/>
    </xf>
    <xf numFmtId="4" fontId="11" fillId="2" borderId="3" xfId="0" applyNumberFormat="1" applyFont="1" applyFill="1" applyBorder="1" applyAlignment="1">
      <alignment horizontal="right" vertical="center"/>
    </xf>
    <xf numFmtId="4" fontId="12" fillId="7" borderId="4" xfId="0" applyNumberFormat="1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horizontal="right" vertical="center"/>
    </xf>
    <xf numFmtId="0" fontId="12" fillId="8" borderId="4" xfId="0" applyFont="1" applyFill="1" applyBorder="1" applyAlignment="1">
      <alignment vertical="center"/>
    </xf>
    <xf numFmtId="3" fontId="12" fillId="8" borderId="4" xfId="0" applyNumberFormat="1" applyFont="1" applyFill="1" applyBorder="1" applyAlignment="1">
      <alignment vertical="center"/>
    </xf>
    <xf numFmtId="4" fontId="12" fillId="8" borderId="4" xfId="0" applyNumberFormat="1" applyFont="1" applyFill="1" applyBorder="1" applyAlignment="1">
      <alignment vertical="center"/>
    </xf>
    <xf numFmtId="0" fontId="8" fillId="3" borderId="0" xfId="0" applyFont="1" applyFill="1"/>
    <xf numFmtId="0" fontId="13" fillId="2" borderId="0" xfId="0" applyFont="1" applyFill="1"/>
    <xf numFmtId="0" fontId="13" fillId="4" borderId="0" xfId="0" applyFont="1" applyFill="1"/>
    <xf numFmtId="0" fontId="24" fillId="4" borderId="0" xfId="0" applyFont="1" applyFill="1"/>
    <xf numFmtId="4" fontId="8" fillId="5" borderId="0" xfId="0" applyNumberFormat="1" applyFont="1" applyFill="1"/>
    <xf numFmtId="0" fontId="8" fillId="5" borderId="0" xfId="0" applyFont="1" applyFill="1"/>
    <xf numFmtId="0" fontId="14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4" fillId="4" borderId="0" xfId="0" applyFont="1" applyFill="1" applyAlignment="1">
      <alignment horizontal="center"/>
    </xf>
    <xf numFmtId="9" fontId="8" fillId="2" borderId="0" xfId="3" applyFont="1" applyFill="1" applyBorder="1" applyAlignment="1" applyProtection="1"/>
    <xf numFmtId="0" fontId="10" fillId="2" borderId="0" xfId="0" applyFont="1" applyFill="1" applyAlignment="1">
      <alignment horizontal="left"/>
    </xf>
    <xf numFmtId="169" fontId="15" fillId="2" borderId="0" xfId="2" applyNumberFormat="1" applyFont="1" applyFill="1"/>
    <xf numFmtId="168" fontId="15" fillId="2" borderId="0" xfId="2" applyFont="1" applyFill="1"/>
    <xf numFmtId="0" fontId="8" fillId="2" borderId="0" xfId="0" applyFont="1" applyFill="1"/>
    <xf numFmtId="3" fontId="8" fillId="2" borderId="0" xfId="0" applyNumberFormat="1" applyFont="1" applyFill="1"/>
    <xf numFmtId="168" fontId="15" fillId="2" borderId="0" xfId="2" applyFont="1" applyFill="1" applyAlignment="1">
      <alignment horizontal="center" wrapText="1"/>
    </xf>
    <xf numFmtId="169" fontId="15" fillId="2" borderId="0" xfId="2" applyNumberFormat="1" applyFont="1" applyFill="1" applyAlignment="1">
      <alignment horizontal="center" wrapText="1"/>
    </xf>
    <xf numFmtId="168" fontId="15" fillId="2" borderId="0" xfId="2" applyFont="1" applyFill="1" applyAlignment="1">
      <alignment horizontal="center"/>
    </xf>
    <xf numFmtId="169" fontId="15" fillId="2" borderId="0" xfId="2" applyNumberFormat="1" applyFont="1" applyFill="1" applyAlignment="1">
      <alignment horizontal="center"/>
    </xf>
    <xf numFmtId="0" fontId="14" fillId="2" borderId="0" xfId="0" applyFont="1" applyFill="1" applyAlignment="1">
      <alignment horizontal="center" wrapText="1"/>
    </xf>
    <xf numFmtId="3" fontId="9" fillId="2" borderId="0" xfId="0" applyNumberFormat="1" applyFont="1" applyFill="1"/>
    <xf numFmtId="4" fontId="9" fillId="2" borderId="0" xfId="0" applyNumberFormat="1" applyFont="1" applyFill="1"/>
    <xf numFmtId="3" fontId="25" fillId="6" borderId="4" xfId="0" applyNumberFormat="1" applyFont="1" applyFill="1" applyBorder="1" applyAlignment="1">
      <alignment horizontal="center" vertical="center"/>
    </xf>
    <xf numFmtId="3" fontId="25" fillId="6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right"/>
    </xf>
    <xf numFmtId="0" fontId="21" fillId="6" borderId="2" xfId="0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vertical="center"/>
    </xf>
    <xf numFmtId="0" fontId="21" fillId="6" borderId="4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11" fillId="4" borderId="0" xfId="0" applyFont="1" applyFill="1"/>
    <xf numFmtId="0" fontId="12" fillId="7" borderId="6" xfId="0" applyFont="1" applyFill="1" applyBorder="1" applyAlignment="1">
      <alignment vertical="center"/>
    </xf>
    <xf numFmtId="0" fontId="12" fillId="8" borderId="6" xfId="0" applyFont="1" applyFill="1" applyBorder="1" applyAlignment="1">
      <alignment vertical="center"/>
    </xf>
    <xf numFmtId="167" fontId="11" fillId="2" borderId="1" xfId="3" applyNumberFormat="1" applyFont="1" applyFill="1" applyBorder="1" applyAlignment="1" applyProtection="1">
      <alignment horizontal="right" vertical="center" indent="2"/>
    </xf>
    <xf numFmtId="167" fontId="11" fillId="2" borderId="3" xfId="3" applyNumberFormat="1" applyFont="1" applyFill="1" applyBorder="1" applyAlignment="1" applyProtection="1">
      <alignment horizontal="right" vertical="center" indent="2"/>
    </xf>
    <xf numFmtId="3" fontId="11" fillId="2" borderId="1" xfId="0" applyNumberFormat="1" applyFont="1" applyFill="1" applyBorder="1" applyAlignment="1">
      <alignment horizontal="right" vertical="center" indent="2"/>
    </xf>
    <xf numFmtId="3" fontId="11" fillId="2" borderId="3" xfId="0" applyNumberFormat="1" applyFont="1" applyFill="1" applyBorder="1" applyAlignment="1">
      <alignment horizontal="right" vertical="center" indent="2"/>
    </xf>
    <xf numFmtId="3" fontId="12" fillId="7" borderId="6" xfId="0" applyNumberFormat="1" applyFont="1" applyFill="1" applyBorder="1" applyAlignment="1">
      <alignment horizontal="right" vertical="center" indent="2"/>
    </xf>
    <xf numFmtId="3" fontId="12" fillId="7" borderId="4" xfId="0" applyNumberFormat="1" applyFont="1" applyFill="1" applyBorder="1" applyAlignment="1">
      <alignment horizontal="right" vertical="center" indent="2"/>
    </xf>
    <xf numFmtId="3" fontId="12" fillId="8" borderId="4" xfId="0" applyNumberFormat="1" applyFont="1" applyFill="1" applyBorder="1" applyAlignment="1">
      <alignment horizontal="right" vertical="center" indent="2"/>
    </xf>
    <xf numFmtId="167" fontId="12" fillId="7" borderId="6" xfId="3" applyNumberFormat="1" applyFont="1" applyFill="1" applyBorder="1" applyAlignment="1" applyProtection="1">
      <alignment horizontal="left" vertical="center" indent="7"/>
    </xf>
    <xf numFmtId="4" fontId="11" fillId="2" borderId="1" xfId="0" applyNumberFormat="1" applyFont="1" applyFill="1" applyBorder="1" applyAlignment="1">
      <alignment horizontal="right" vertical="center" indent="4"/>
    </xf>
    <xf numFmtId="4" fontId="11" fillId="2" borderId="3" xfId="0" applyNumberFormat="1" applyFont="1" applyFill="1" applyBorder="1" applyAlignment="1">
      <alignment horizontal="right" vertical="center" indent="4"/>
    </xf>
    <xf numFmtId="4" fontId="12" fillId="7" borderId="7" xfId="3" applyNumberFormat="1" applyFont="1" applyFill="1" applyBorder="1" applyAlignment="1" applyProtection="1">
      <alignment horizontal="right" vertical="center" indent="4"/>
    </xf>
    <xf numFmtId="4" fontId="12" fillId="7" borderId="7" xfId="0" applyNumberFormat="1" applyFont="1" applyFill="1" applyBorder="1" applyAlignment="1">
      <alignment horizontal="right" vertical="center" indent="4"/>
    </xf>
    <xf numFmtId="4" fontId="12" fillId="8" borderId="7" xfId="0" applyNumberFormat="1" applyFont="1" applyFill="1" applyBorder="1" applyAlignment="1">
      <alignment horizontal="right" vertical="center" indent="4"/>
    </xf>
    <xf numFmtId="4" fontId="12" fillId="8" borderId="4" xfId="0" applyNumberFormat="1" applyFont="1" applyFill="1" applyBorder="1" applyAlignment="1">
      <alignment horizontal="right" vertical="center" indent="4"/>
    </xf>
    <xf numFmtId="167" fontId="12" fillId="7" borderId="6" xfId="3" applyNumberFormat="1" applyFont="1" applyFill="1" applyBorder="1" applyAlignment="1" applyProtection="1">
      <alignment horizontal="right" vertical="center" indent="2"/>
    </xf>
    <xf numFmtId="167" fontId="12" fillId="8" borderId="4" xfId="3" applyNumberFormat="1" applyFont="1" applyFill="1" applyBorder="1" applyAlignment="1">
      <alignment horizontal="right" vertical="center" indent="2"/>
    </xf>
    <xf numFmtId="166" fontId="16" fillId="2" borderId="0" xfId="0" applyNumberFormat="1" applyFont="1" applyFill="1"/>
    <xf numFmtId="4" fontId="16" fillId="2" borderId="0" xfId="0" applyNumberFormat="1" applyFont="1" applyFill="1"/>
    <xf numFmtId="166" fontId="16" fillId="3" borderId="0" xfId="0" applyNumberFormat="1" applyFont="1" applyFill="1"/>
    <xf numFmtId="4" fontId="16" fillId="3" borderId="0" xfId="0" applyNumberFormat="1" applyFont="1" applyFill="1"/>
    <xf numFmtId="0" fontId="10" fillId="3" borderId="0" xfId="0" applyFont="1" applyFill="1"/>
    <xf numFmtId="0" fontId="17" fillId="2" borderId="0" xfId="0" applyFont="1" applyFill="1"/>
    <xf numFmtId="4" fontId="17" fillId="2" borderId="0" xfId="0" applyNumberFormat="1" applyFont="1" applyFill="1"/>
    <xf numFmtId="4" fontId="18" fillId="2" borderId="0" xfId="0" applyNumberFormat="1" applyFont="1" applyFill="1"/>
    <xf numFmtId="0" fontId="24" fillId="5" borderId="0" xfId="0" applyFont="1" applyFill="1"/>
    <xf numFmtId="166" fontId="8" fillId="2" borderId="0" xfId="0" applyNumberFormat="1" applyFont="1" applyFill="1"/>
    <xf numFmtId="166" fontId="8" fillId="2" borderId="0" xfId="0" applyNumberFormat="1" applyFont="1" applyFill="1" applyAlignment="1">
      <alignment horizontal="center"/>
    </xf>
    <xf numFmtId="2" fontId="19" fillId="2" borderId="0" xfId="0" applyNumberFormat="1" applyFont="1" applyFill="1"/>
    <xf numFmtId="2" fontId="13" fillId="2" borderId="0" xfId="0" applyNumberFormat="1" applyFont="1" applyFill="1"/>
    <xf numFmtId="4" fontId="16" fillId="2" borderId="0" xfId="0" applyNumberFormat="1" applyFont="1" applyFill="1" applyAlignment="1">
      <alignment horizontal="right"/>
    </xf>
    <xf numFmtId="3" fontId="21" fillId="6" borderId="6" xfId="0" applyNumberFormat="1" applyFont="1" applyFill="1" applyBorder="1" applyAlignment="1">
      <alignment horizontal="center" vertical="center"/>
    </xf>
    <xf numFmtId="3" fontId="21" fillId="6" borderId="4" xfId="0" applyNumberFormat="1" applyFont="1" applyFill="1" applyBorder="1" applyAlignment="1">
      <alignment horizontal="center" vertical="center"/>
    </xf>
    <xf numFmtId="3" fontId="21" fillId="6" borderId="7" xfId="0" applyNumberFormat="1" applyFont="1" applyFill="1" applyBorder="1" applyAlignment="1">
      <alignment horizontal="center" vertical="center" wrapText="1"/>
    </xf>
    <xf numFmtId="4" fontId="21" fillId="6" borderId="2" xfId="0" applyNumberFormat="1" applyFont="1" applyFill="1" applyBorder="1" applyAlignment="1">
      <alignment horizontal="center" vertical="center"/>
    </xf>
    <xf numFmtId="2" fontId="11" fillId="2" borderId="8" xfId="0" applyNumberFormat="1" applyFont="1" applyFill="1" applyBorder="1"/>
    <xf numFmtId="2" fontId="11" fillId="2" borderId="3" xfId="0" applyNumberFormat="1" applyFont="1" applyFill="1" applyBorder="1" applyAlignment="1">
      <alignment vertical="center"/>
    </xf>
    <xf numFmtId="171" fontId="11" fillId="2" borderId="3" xfId="2" applyNumberFormat="1" applyFont="1" applyFill="1" applyBorder="1" applyAlignment="1">
      <alignment vertical="center"/>
    </xf>
    <xf numFmtId="170" fontId="11" fillId="2" borderId="3" xfId="2" applyNumberFormat="1" applyFont="1" applyFill="1" applyBorder="1" applyAlignment="1">
      <alignment vertical="center"/>
    </xf>
    <xf numFmtId="3" fontId="11" fillId="2" borderId="3" xfId="2" applyNumberFormat="1" applyFont="1" applyFill="1" applyBorder="1" applyAlignment="1">
      <alignment vertical="center"/>
    </xf>
    <xf numFmtId="3" fontId="11" fillId="2" borderId="3" xfId="2" applyNumberFormat="1" applyFont="1" applyFill="1" applyBorder="1" applyAlignment="1">
      <alignment horizontal="right" vertical="center"/>
    </xf>
    <xf numFmtId="2" fontId="12" fillId="7" borderId="4" xfId="0" applyNumberFormat="1" applyFont="1" applyFill="1" applyBorder="1" applyAlignment="1">
      <alignment vertical="center"/>
    </xf>
    <xf numFmtId="3" fontId="12" fillId="7" borderId="4" xfId="2" applyNumberFormat="1" applyFont="1" applyFill="1" applyBorder="1" applyAlignment="1">
      <alignment vertical="center"/>
    </xf>
    <xf numFmtId="170" fontId="12" fillId="7" borderId="4" xfId="2" applyNumberFormat="1" applyFont="1" applyFill="1" applyBorder="1" applyAlignment="1">
      <alignment vertical="center"/>
    </xf>
    <xf numFmtId="171" fontId="12" fillId="7" borderId="4" xfId="2" applyNumberFormat="1" applyFont="1" applyFill="1" applyBorder="1" applyAlignment="1">
      <alignment vertical="center"/>
    </xf>
    <xf numFmtId="2" fontId="12" fillId="8" borderId="4" xfId="0" applyNumberFormat="1" applyFont="1" applyFill="1" applyBorder="1" applyAlignment="1">
      <alignment vertical="center"/>
    </xf>
    <xf numFmtId="1" fontId="19" fillId="2" borderId="0" xfId="0" applyNumberFormat="1" applyFont="1" applyFill="1"/>
    <xf numFmtId="2" fontId="11" fillId="2" borderId="8" xfId="0" applyNumberFormat="1" applyFont="1" applyFill="1" applyBorder="1" applyAlignment="1">
      <alignment vertical="center"/>
    </xf>
    <xf numFmtId="2" fontId="12" fillId="7" borderId="6" xfId="0" applyNumberFormat="1" applyFont="1" applyFill="1" applyBorder="1" applyAlignment="1">
      <alignment vertical="center"/>
    </xf>
    <xf numFmtId="1" fontId="11" fillId="2" borderId="1" xfId="0" applyNumberFormat="1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right" vertical="center" indent="1"/>
    </xf>
    <xf numFmtId="4" fontId="11" fillId="2" borderId="1" xfId="0" applyNumberFormat="1" applyFont="1" applyFill="1" applyBorder="1" applyAlignment="1">
      <alignment horizontal="right" vertical="center" indent="1"/>
    </xf>
    <xf numFmtId="3" fontId="11" fillId="2" borderId="3" xfId="0" applyNumberFormat="1" applyFont="1" applyFill="1" applyBorder="1" applyAlignment="1">
      <alignment horizontal="right" vertical="center" indent="1"/>
    </xf>
    <xf numFmtId="4" fontId="11" fillId="2" borderId="3" xfId="0" applyNumberFormat="1" applyFont="1" applyFill="1" applyBorder="1" applyAlignment="1">
      <alignment horizontal="right" vertical="center" indent="1"/>
    </xf>
    <xf numFmtId="168" fontId="1" fillId="2" borderId="0" xfId="2" applyFill="1"/>
    <xf numFmtId="0" fontId="10" fillId="2" borderId="0" xfId="0" applyFont="1" applyFill="1" applyAlignment="1">
      <alignment horizontal="left" wrapText="1"/>
    </xf>
    <xf numFmtId="168" fontId="1" fillId="2" borderId="0" xfId="2" applyFill="1" applyBorder="1"/>
    <xf numFmtId="3" fontId="2" fillId="2" borderId="0" xfId="0" applyNumberFormat="1" applyFont="1" applyFill="1"/>
    <xf numFmtId="2" fontId="2" fillId="4" borderId="0" xfId="0" applyNumberFormat="1" applyFont="1" applyFill="1"/>
    <xf numFmtId="172" fontId="2" fillId="4" borderId="0" xfId="0" applyNumberFormat="1" applyFont="1" applyFill="1"/>
    <xf numFmtId="168" fontId="1" fillId="2" borderId="0" xfId="2" applyFill="1" applyBorder="1" applyAlignment="1" applyProtection="1"/>
    <xf numFmtId="169" fontId="1" fillId="2" borderId="0" xfId="2" applyNumberFormat="1" applyFill="1"/>
    <xf numFmtId="169" fontId="1" fillId="2" borderId="0" xfId="2" applyNumberFormat="1" applyFill="1" applyBorder="1" applyAlignment="1" applyProtection="1"/>
    <xf numFmtId="1" fontId="13" fillId="2" borderId="0" xfId="0" applyNumberFormat="1" applyFont="1" applyFill="1"/>
    <xf numFmtId="0" fontId="12" fillId="7" borderId="3" xfId="0" applyFont="1" applyFill="1" applyBorder="1" applyAlignment="1">
      <alignment vertical="center"/>
    </xf>
    <xf numFmtId="3" fontId="12" fillId="7" borderId="3" xfId="0" applyNumberFormat="1" applyFont="1" applyFill="1" applyBorder="1" applyAlignment="1">
      <alignment vertical="center"/>
    </xf>
    <xf numFmtId="169" fontId="8" fillId="4" borderId="0" xfId="0" applyNumberFormat="1" applyFont="1" applyFill="1"/>
    <xf numFmtId="3" fontId="12" fillId="7" borderId="8" xfId="0" applyNumberFormat="1" applyFont="1" applyFill="1" applyBorder="1" applyAlignment="1">
      <alignment horizontal="right" vertical="center" indent="2"/>
    </xf>
    <xf numFmtId="167" fontId="12" fillId="7" borderId="8" xfId="3" applyNumberFormat="1" applyFont="1" applyFill="1" applyBorder="1" applyAlignment="1" applyProtection="1">
      <alignment horizontal="left" vertical="center" indent="7"/>
    </xf>
    <xf numFmtId="4" fontId="12" fillId="7" borderId="9" xfId="3" applyNumberFormat="1" applyFont="1" applyFill="1" applyBorder="1" applyAlignment="1" applyProtection="1">
      <alignment horizontal="right" vertical="center" indent="4"/>
    </xf>
    <xf numFmtId="4" fontId="12" fillId="7" borderId="9" xfId="0" applyNumberFormat="1" applyFont="1" applyFill="1" applyBorder="1" applyAlignment="1">
      <alignment horizontal="right" vertical="center" indent="4"/>
    </xf>
    <xf numFmtId="0" fontId="9" fillId="0" borderId="0" xfId="0" applyFont="1"/>
    <xf numFmtId="0" fontId="9" fillId="0" borderId="0" xfId="0" applyFont="1" applyAlignment="1">
      <alignment vertical="center"/>
    </xf>
    <xf numFmtId="4" fontId="12" fillId="7" borderId="4" xfId="2" applyNumberFormat="1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2" fontId="12" fillId="7" borderId="8" xfId="0" applyNumberFormat="1" applyFont="1" applyFill="1" applyBorder="1" applyAlignment="1">
      <alignment vertical="center"/>
    </xf>
    <xf numFmtId="166" fontId="9" fillId="0" borderId="0" xfId="0" applyNumberFormat="1" applyFont="1"/>
    <xf numFmtId="167" fontId="1" fillId="4" borderId="0" xfId="3" applyNumberFormat="1" applyFill="1"/>
    <xf numFmtId="3" fontId="21" fillId="6" borderId="4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0" fontId="21" fillId="6" borderId="2" xfId="0" applyFont="1" applyFill="1" applyBorder="1" applyAlignment="1">
      <alignment horizontal="center" vertical="center"/>
    </xf>
    <xf numFmtId="3" fontId="10" fillId="2" borderId="0" xfId="0" applyNumberFormat="1" applyFont="1" applyFill="1"/>
    <xf numFmtId="0" fontId="10" fillId="2" borderId="0" xfId="0" applyFont="1" applyFill="1" applyAlignment="1">
      <alignment horizontal="left"/>
    </xf>
    <xf numFmtId="4" fontId="21" fillId="6" borderId="4" xfId="0" applyNumberFormat="1" applyFont="1" applyFill="1" applyBorder="1" applyAlignment="1">
      <alignment horizontal="center" vertical="center"/>
    </xf>
    <xf numFmtId="166" fontId="21" fillId="6" borderId="6" xfId="0" applyNumberFormat="1" applyFont="1" applyFill="1" applyBorder="1" applyAlignment="1">
      <alignment horizontal="center" vertical="center"/>
    </xf>
    <xf numFmtId="166" fontId="21" fillId="6" borderId="1" xfId="0" applyNumberFormat="1" applyFont="1" applyFill="1" applyBorder="1" applyAlignment="1">
      <alignment horizontal="center" vertical="center"/>
    </xf>
    <xf numFmtId="166" fontId="21" fillId="6" borderId="2" xfId="0" applyNumberFormat="1" applyFont="1" applyFill="1" applyBorder="1" applyAlignment="1">
      <alignment horizontal="center" vertical="center"/>
    </xf>
    <xf numFmtId="4" fontId="21" fillId="6" borderId="6" xfId="0" applyNumberFormat="1" applyFont="1" applyFill="1" applyBorder="1" applyAlignment="1">
      <alignment horizontal="center" vertical="center"/>
    </xf>
    <xf numFmtId="4" fontId="21" fillId="6" borderId="7" xfId="0" applyNumberFormat="1" applyFont="1" applyFill="1" applyBorder="1" applyAlignment="1">
      <alignment horizontal="center" vertical="center"/>
    </xf>
  </cellXfs>
  <cellStyles count="4">
    <cellStyle name="Euro" xfId="1" xr:uid="{00000000-0005-0000-0000-000000000000}"/>
    <cellStyle name="Millares" xfId="2" builtinId="3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671709670662155E-2"/>
          <c:y val="0.10056338937944488"/>
          <c:w val="0.82735656802633228"/>
          <c:h val="0.75533863435241222"/>
        </c:manualLayout>
      </c:layout>
      <c:lineChart>
        <c:grouping val="standard"/>
        <c:varyColors val="0"/>
        <c:ser>
          <c:idx val="0"/>
          <c:order val="0"/>
          <c:tx>
            <c:strRef>
              <c:f>'EVOLUCION PROD ACUIC. (Engorde)'!$C$21:$C$22</c:f>
              <c:strCache>
                <c:ptCount val="2"/>
                <c:pt idx="0">
                  <c:v>PESO</c:v>
                </c:pt>
                <c:pt idx="1">
                  <c:v>(Tm.)</c:v>
                </c:pt>
              </c:strCache>
            </c:strRef>
          </c:tx>
          <c:spPr>
            <a:ln w="44450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'EVOLUCION PROD ACUIC. (Engorde)'!$B$46:$B$60</c:f>
              <c:numCache>
                <c:formatCode>General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'EVOLUCION PROD ACUIC. (Engorde)'!$C$46:$C$60</c:f>
              <c:numCache>
                <c:formatCode>#,##0</c:formatCode>
                <c:ptCount val="15"/>
                <c:pt idx="0">
                  <c:v>6860.3680000000004</c:v>
                </c:pt>
                <c:pt idx="1">
                  <c:v>7463.3893099999996</c:v>
                </c:pt>
                <c:pt idx="2">
                  <c:v>7936.7534400000004</c:v>
                </c:pt>
                <c:pt idx="3">
                  <c:v>7511.0526500000005</c:v>
                </c:pt>
                <c:pt idx="4">
                  <c:v>7687.0864299999994</c:v>
                </c:pt>
                <c:pt idx="5">
                  <c:v>8071.6592799999999</c:v>
                </c:pt>
                <c:pt idx="6">
                  <c:v>5830.9716679999992</c:v>
                </c:pt>
                <c:pt idx="7">
                  <c:v>10671.58316</c:v>
                </c:pt>
                <c:pt idx="8">
                  <c:v>9756.8469599999989</c:v>
                </c:pt>
                <c:pt idx="9">
                  <c:v>6875.2235410000003</c:v>
                </c:pt>
                <c:pt idx="10">
                  <c:v>7718.5700999999999</c:v>
                </c:pt>
                <c:pt idx="11">
                  <c:v>10105.909250000001</c:v>
                </c:pt>
                <c:pt idx="12">
                  <c:v>6723.9615599999997</c:v>
                </c:pt>
                <c:pt idx="13">
                  <c:v>9560.1696300000003</c:v>
                </c:pt>
                <c:pt idx="14">
                  <c:v>8355.0851399999992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5EE-4CCA-944D-68DA27740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447552"/>
        <c:axId val="1"/>
      </c:lineChart>
      <c:lineChart>
        <c:grouping val="standard"/>
        <c:varyColors val="0"/>
        <c:ser>
          <c:idx val="0"/>
          <c:order val="1"/>
          <c:tx>
            <c:strRef>
              <c:f>'EVOLUCION PROD ACUIC. (Engorde)'!$D$21:$D$22</c:f>
              <c:strCache>
                <c:ptCount val="2"/>
                <c:pt idx="0">
                  <c:v>VALOR</c:v>
                </c:pt>
                <c:pt idx="1">
                  <c:v>(Miles Euros)</c:v>
                </c:pt>
              </c:strCache>
            </c:strRef>
          </c:tx>
          <c:spPr>
            <a:ln w="44450" cap="rnd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'EVOLUCION PROD ACUIC. (Engorde)'!$B$46:$B$60</c:f>
              <c:numCache>
                <c:formatCode>General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'EVOLUCION PROD ACUIC. (Engorde)'!$D$46:$D$60</c:f>
              <c:numCache>
                <c:formatCode>#,##0.00</c:formatCode>
                <c:ptCount val="15"/>
                <c:pt idx="0">
                  <c:v>35458.988789999996</c:v>
                </c:pt>
                <c:pt idx="1">
                  <c:v>40089.334459999998</c:v>
                </c:pt>
                <c:pt idx="2">
                  <c:v>44270.966189999999</c:v>
                </c:pt>
                <c:pt idx="3">
                  <c:v>47644.734570000001</c:v>
                </c:pt>
                <c:pt idx="4">
                  <c:v>50053.137190000009</c:v>
                </c:pt>
                <c:pt idx="5">
                  <c:v>45347.467259999998</c:v>
                </c:pt>
                <c:pt idx="6">
                  <c:v>34854.011590000002</c:v>
                </c:pt>
                <c:pt idx="7">
                  <c:v>61023.835960000011</c:v>
                </c:pt>
                <c:pt idx="8">
                  <c:v>63499.963699999993</c:v>
                </c:pt>
                <c:pt idx="9">
                  <c:v>53560.591819999994</c:v>
                </c:pt>
                <c:pt idx="10">
                  <c:v>62320.311139999998</c:v>
                </c:pt>
                <c:pt idx="11">
                  <c:v>73064.127189999999</c:v>
                </c:pt>
                <c:pt idx="12">
                  <c:v>53164.962189999991</c:v>
                </c:pt>
                <c:pt idx="13">
                  <c:v>63360.39834</c:v>
                </c:pt>
                <c:pt idx="14">
                  <c:v>69159.101129999995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5EE-4CCA-944D-68DA27740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21144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2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+mn-cs"/>
              </a:defRPr>
            </a:pPr>
            <a:endParaRPr lang="es-ES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2"/>
                    </a:solidFill>
                    <a:latin typeface="Source Sans Pro" panose="020B0503030403020204" pitchFamily="34" charset="0"/>
                    <a:ea typeface="Source Sans Pro" panose="020B0503030403020204" pitchFamily="34" charset="0"/>
                    <a:cs typeface="+mn-cs"/>
                  </a:defRPr>
                </a:pPr>
                <a:r>
                  <a:rPr lang="es-ES" sz="1100">
                    <a:latin typeface="Source Sans Pro" panose="020B0503030403020204" pitchFamily="34" charset="0"/>
                    <a:ea typeface="Source Sans Pro" panose="020B0503030403020204" pitchFamily="34" charset="0"/>
                  </a:rPr>
                  <a:t>Tm.</a:t>
                </a:r>
              </a:p>
            </c:rich>
          </c:tx>
          <c:layout>
            <c:manualLayout>
              <c:xMode val="edge"/>
              <c:yMode val="edge"/>
              <c:x val="2.7692278986453708E-2"/>
              <c:y val="1.641965702903737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2"/>
                  </a:solidFill>
                  <a:latin typeface="Source Sans Pro" panose="020B0503030403020204" pitchFamily="34" charset="0"/>
                  <a:ea typeface="Source Sans Pro" panose="020B0503030403020204" pitchFamily="34" charset="0"/>
                  <a:cs typeface="+mn-cs"/>
                </a:defRPr>
              </a:pPr>
              <a:endParaRPr lang="es-E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2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+mn-cs"/>
              </a:defRPr>
            </a:pPr>
            <a:endParaRPr lang="es-ES"/>
          </a:p>
        </c:txPr>
        <c:crossAx val="1211447552"/>
        <c:crossesAt val="1"/>
        <c:crossBetween val="midCat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"/>
        <c:crossesAt val="0"/>
        <c:auto val="0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2"/>
                    </a:solidFill>
                    <a:latin typeface="Source Sans Pro" panose="020B0503030403020204" pitchFamily="34" charset="0"/>
                    <a:ea typeface="Source Sans Pro" panose="020B0503030403020204" pitchFamily="34" charset="0"/>
                    <a:cs typeface="+mn-cs"/>
                  </a:defRPr>
                </a:pPr>
                <a:r>
                  <a:rPr lang="es-ES" sz="1100">
                    <a:latin typeface="Source Sans Pro" panose="020B0503030403020204" pitchFamily="34" charset="0"/>
                    <a:ea typeface="Source Sans Pro" panose="020B0503030403020204" pitchFamily="34" charset="0"/>
                  </a:rPr>
                  <a:t>Miles €</a:t>
                </a:r>
              </a:p>
            </c:rich>
          </c:tx>
          <c:layout>
            <c:manualLayout>
              <c:xMode val="edge"/>
              <c:yMode val="edge"/>
              <c:x val="0.92255401724073594"/>
              <c:y val="2.462294979925928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2"/>
                  </a:solidFill>
                  <a:latin typeface="Source Sans Pro" panose="020B0503030403020204" pitchFamily="34" charset="0"/>
                  <a:ea typeface="Source Sans Pro" panose="020B0503030403020204" pitchFamily="34" charset="0"/>
                  <a:cs typeface="+mn-cs"/>
                </a:defRPr>
              </a:pPr>
              <a:endParaRPr lang="es-E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22</xdr:row>
      <xdr:rowOff>190500</xdr:rowOff>
    </xdr:from>
    <xdr:to>
      <xdr:col>14</xdr:col>
      <xdr:colOff>514350</xdr:colOff>
      <xdr:row>42</xdr:row>
      <xdr:rowOff>57150</xdr:rowOff>
    </xdr:to>
    <xdr:graphicFrame macro="">
      <xdr:nvGraphicFramePr>
        <xdr:cNvPr id="1859" name="Gráfico 1">
          <a:extLst>
            <a:ext uri="{FF2B5EF4-FFF2-40B4-BE49-F238E27FC236}">
              <a16:creationId xmlns:a16="http://schemas.microsoft.com/office/drawing/2014/main" id="{48B9817D-185C-47CF-A87B-F5698BABFE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5</xdr:row>
      <xdr:rowOff>161925</xdr:rowOff>
    </xdr:from>
    <xdr:to>
      <xdr:col>7</xdr:col>
      <xdr:colOff>266700</xdr:colOff>
      <xdr:row>16</xdr:row>
      <xdr:rowOff>28575</xdr:rowOff>
    </xdr:to>
    <xdr:pic>
      <xdr:nvPicPr>
        <xdr:cNvPr id="1860" name="Picture 9">
          <a:extLst>
            <a:ext uri="{FF2B5EF4-FFF2-40B4-BE49-F238E27FC236}">
              <a16:creationId xmlns:a16="http://schemas.microsoft.com/office/drawing/2014/main" id="{7EC88F2F-9353-4008-A005-142158DBF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943"/>
        <a:stretch>
          <a:fillRect/>
        </a:stretch>
      </xdr:blipFill>
      <xdr:spPr bwMode="auto">
        <a:xfrm>
          <a:off x="371475" y="1085850"/>
          <a:ext cx="5562600" cy="2590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>
                  <a:lum bright="-20000" contrast="40000"/>
                </a:blip>
                <a:srcRect t="4494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7</xdr:col>
      <xdr:colOff>371475</xdr:colOff>
      <xdr:row>1</xdr:row>
      <xdr:rowOff>95249</xdr:rowOff>
    </xdr:from>
    <xdr:to>
      <xdr:col>13</xdr:col>
      <xdr:colOff>752475</xdr:colOff>
      <xdr:row>2</xdr:row>
      <xdr:rowOff>209550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2087A78E-4017-4671-B502-9DC2DE91C272}"/>
            </a:ext>
          </a:extLst>
        </xdr:cNvPr>
        <xdr:cNvSpPr txBox="1"/>
      </xdr:nvSpPr>
      <xdr:spPr>
        <a:xfrm>
          <a:off x="6096000" y="342899"/>
          <a:ext cx="5962650" cy="3619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es-ES" sz="1800" b="0" i="1">
              <a:solidFill>
                <a:srgbClr val="0070C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Producción Acuicultura Marina en Andalucía. Año 2022</a:t>
          </a:r>
        </a:p>
      </xdr:txBody>
    </xdr:sp>
    <xdr:clientData/>
  </xdr:twoCellAnchor>
  <xdr:twoCellAnchor>
    <xdr:from>
      <xdr:col>0</xdr:col>
      <xdr:colOff>114299</xdr:colOff>
      <xdr:row>17</xdr:row>
      <xdr:rowOff>114300</xdr:rowOff>
    </xdr:from>
    <xdr:to>
      <xdr:col>0</xdr:col>
      <xdr:colOff>304800</xdr:colOff>
      <xdr:row>19</xdr:row>
      <xdr:rowOff>9525</xdr:rowOff>
    </xdr:to>
    <xdr:sp macro="" textlink="">
      <xdr:nvSpPr>
        <xdr:cNvPr id="8" name="7 Elipse">
          <a:extLst>
            <a:ext uri="{FF2B5EF4-FFF2-40B4-BE49-F238E27FC236}">
              <a16:creationId xmlns:a16="http://schemas.microsoft.com/office/drawing/2014/main" id="{37F14670-8918-4964-BD14-3F7871D8AD25}"/>
            </a:ext>
          </a:extLst>
        </xdr:cNvPr>
        <xdr:cNvSpPr/>
      </xdr:nvSpPr>
      <xdr:spPr bwMode="auto">
        <a:xfrm>
          <a:off x="114299" y="4010025"/>
          <a:ext cx="190501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137585</xdr:colOff>
      <xdr:row>61</xdr:row>
      <xdr:rowOff>152399</xdr:rowOff>
    </xdr:from>
    <xdr:to>
      <xdr:col>0</xdr:col>
      <xdr:colOff>304800</xdr:colOff>
      <xdr:row>62</xdr:row>
      <xdr:rowOff>14817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id="{51B4BC71-E208-4B25-8197-A7D7D685ADEC}"/>
            </a:ext>
          </a:extLst>
        </xdr:cNvPr>
        <xdr:cNvSpPr/>
      </xdr:nvSpPr>
      <xdr:spPr bwMode="auto">
        <a:xfrm>
          <a:off x="137585" y="14049374"/>
          <a:ext cx="167215" cy="176743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1</xdr:col>
      <xdr:colOff>371475</xdr:colOff>
      <xdr:row>0</xdr:row>
      <xdr:rowOff>142875</xdr:rowOff>
    </xdr:from>
    <xdr:to>
      <xdr:col>4</xdr:col>
      <xdr:colOff>885825</xdr:colOff>
      <xdr:row>3</xdr:row>
      <xdr:rowOff>238125</xdr:rowOff>
    </xdr:to>
    <xdr:pic>
      <xdr:nvPicPr>
        <xdr:cNvPr id="1864" name="9 Imagen">
          <a:extLst>
            <a:ext uri="{FF2B5EF4-FFF2-40B4-BE49-F238E27FC236}">
              <a16:creationId xmlns:a16="http://schemas.microsoft.com/office/drawing/2014/main" id="{D3ED9291-E1E2-4B03-BD2F-05B8538070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42875"/>
          <a:ext cx="29432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304799</xdr:colOff>
      <xdr:row>5</xdr:row>
      <xdr:rowOff>95250</xdr:rowOff>
    </xdr:from>
    <xdr:to>
      <xdr:col>1</xdr:col>
      <xdr:colOff>495300</xdr:colOff>
      <xdr:row>6</xdr:row>
      <xdr:rowOff>38099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id="{0AAD0FCA-FDD0-4954-B62D-9A3D1CCF9C19}"/>
            </a:ext>
          </a:extLst>
        </xdr:cNvPr>
        <xdr:cNvSpPr/>
      </xdr:nvSpPr>
      <xdr:spPr bwMode="auto">
        <a:xfrm>
          <a:off x="438149" y="1447800"/>
          <a:ext cx="190501" cy="190499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1</xdr:col>
      <xdr:colOff>323850</xdr:colOff>
      <xdr:row>34</xdr:row>
      <xdr:rowOff>85724</xdr:rowOff>
    </xdr:from>
    <xdr:to>
      <xdr:col>1</xdr:col>
      <xdr:colOff>504825</xdr:colOff>
      <xdr:row>35</xdr:row>
      <xdr:rowOff>38099</xdr:rowOff>
    </xdr:to>
    <xdr:sp macro="" textlink="">
      <xdr:nvSpPr>
        <xdr:cNvPr id="10" name="9 Elipse">
          <a:extLst>
            <a:ext uri="{FF2B5EF4-FFF2-40B4-BE49-F238E27FC236}">
              <a16:creationId xmlns:a16="http://schemas.microsoft.com/office/drawing/2014/main" id="{83F311FF-BB80-45A3-8D36-D8852F19210A}"/>
            </a:ext>
          </a:extLst>
        </xdr:cNvPr>
        <xdr:cNvSpPr/>
      </xdr:nvSpPr>
      <xdr:spPr bwMode="auto">
        <a:xfrm>
          <a:off x="457200" y="8848724"/>
          <a:ext cx="180975" cy="200025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1</xdr:col>
      <xdr:colOff>333375</xdr:colOff>
      <xdr:row>49</xdr:row>
      <xdr:rowOff>66674</xdr:rowOff>
    </xdr:from>
    <xdr:to>
      <xdr:col>1</xdr:col>
      <xdr:colOff>504825</xdr:colOff>
      <xdr:row>50</xdr:row>
      <xdr:rowOff>19049</xdr:rowOff>
    </xdr:to>
    <xdr:sp macro="" textlink="">
      <xdr:nvSpPr>
        <xdr:cNvPr id="11" name="10 Elipse">
          <a:extLst>
            <a:ext uri="{FF2B5EF4-FFF2-40B4-BE49-F238E27FC236}">
              <a16:creationId xmlns:a16="http://schemas.microsoft.com/office/drawing/2014/main" id="{BDA532C7-1161-4159-ACE5-840771827762}"/>
            </a:ext>
          </a:extLst>
        </xdr:cNvPr>
        <xdr:cNvSpPr/>
      </xdr:nvSpPr>
      <xdr:spPr bwMode="auto">
        <a:xfrm>
          <a:off x="466725" y="11620499"/>
          <a:ext cx="171450" cy="200025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1</xdr:col>
      <xdr:colOff>285750</xdr:colOff>
      <xdr:row>66</xdr:row>
      <xdr:rowOff>47625</xdr:rowOff>
    </xdr:from>
    <xdr:to>
      <xdr:col>1</xdr:col>
      <xdr:colOff>485774</xdr:colOff>
      <xdr:row>67</xdr:row>
      <xdr:rowOff>9525</xdr:rowOff>
    </xdr:to>
    <xdr:sp macro="" textlink="">
      <xdr:nvSpPr>
        <xdr:cNvPr id="12" name="11 Elipse">
          <a:extLst>
            <a:ext uri="{FF2B5EF4-FFF2-40B4-BE49-F238E27FC236}">
              <a16:creationId xmlns:a16="http://schemas.microsoft.com/office/drawing/2014/main" id="{66F0095B-1311-42E7-85B0-56790B3D23AE}"/>
            </a:ext>
          </a:extLst>
        </xdr:cNvPr>
        <xdr:cNvSpPr/>
      </xdr:nvSpPr>
      <xdr:spPr bwMode="auto">
        <a:xfrm>
          <a:off x="419100" y="14544675"/>
          <a:ext cx="200024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4</xdr:col>
      <xdr:colOff>876300</xdr:colOff>
      <xdr:row>0</xdr:row>
      <xdr:rowOff>171450</xdr:rowOff>
    </xdr:from>
    <xdr:to>
      <xdr:col>8</xdr:col>
      <xdr:colOff>1394460</xdr:colOff>
      <xdr:row>2</xdr:row>
      <xdr:rowOff>29634</xdr:rowOff>
    </xdr:to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id="{7BCCEFA2-0AF3-4553-997E-54CA4D369324}"/>
            </a:ext>
          </a:extLst>
        </xdr:cNvPr>
        <xdr:cNvSpPr txBox="1"/>
      </xdr:nvSpPr>
      <xdr:spPr>
        <a:xfrm>
          <a:off x="5326380" y="171450"/>
          <a:ext cx="5539740" cy="3611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es-ES" sz="1800" b="0" i="1">
              <a:solidFill>
                <a:srgbClr val="0070C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Producción Acuicultura Marina en Andalucía. Año 2022</a:t>
          </a:r>
        </a:p>
      </xdr:txBody>
    </xdr:sp>
    <xdr:clientData/>
  </xdr:twoCellAnchor>
  <xdr:twoCellAnchor editAs="oneCell">
    <xdr:from>
      <xdr:col>1</xdr:col>
      <xdr:colOff>57150</xdr:colOff>
      <xdr:row>0</xdr:row>
      <xdr:rowOff>0</xdr:rowOff>
    </xdr:from>
    <xdr:to>
      <xdr:col>3</xdr:col>
      <xdr:colOff>466725</xdr:colOff>
      <xdr:row>2</xdr:row>
      <xdr:rowOff>342900</xdr:rowOff>
    </xdr:to>
    <xdr:pic>
      <xdr:nvPicPr>
        <xdr:cNvPr id="2888" name="7 Imagen">
          <a:extLst>
            <a:ext uri="{FF2B5EF4-FFF2-40B4-BE49-F238E27FC236}">
              <a16:creationId xmlns:a16="http://schemas.microsoft.com/office/drawing/2014/main" id="{4634EAFF-81D6-47B9-9878-7AA35A4F15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0"/>
          <a:ext cx="29432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58208</xdr:colOff>
      <xdr:row>0</xdr:row>
      <xdr:rowOff>200024</xdr:rowOff>
    </xdr:from>
    <xdr:to>
      <xdr:col>14</xdr:col>
      <xdr:colOff>480483</xdr:colOff>
      <xdr:row>2</xdr:row>
      <xdr:rowOff>58208</xdr:rowOff>
    </xdr:to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id="{8F41FDC3-3426-400B-9FE2-6A4DE4DA557D}"/>
            </a:ext>
          </a:extLst>
        </xdr:cNvPr>
        <xdr:cNvSpPr txBox="1"/>
      </xdr:nvSpPr>
      <xdr:spPr>
        <a:xfrm>
          <a:off x="5249333" y="200024"/>
          <a:ext cx="5689600" cy="3534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es-ES" sz="1800" b="0" i="1">
              <a:solidFill>
                <a:srgbClr val="0070C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Producción Acuicultura Marina en Andalucía. Año 2022</a:t>
          </a:r>
        </a:p>
      </xdr:txBody>
    </xdr:sp>
    <xdr:clientData/>
  </xdr:twoCellAnchor>
  <xdr:twoCellAnchor>
    <xdr:from>
      <xdr:col>1</xdr:col>
      <xdr:colOff>161925</xdr:colOff>
      <xdr:row>5</xdr:row>
      <xdr:rowOff>104775</xdr:rowOff>
    </xdr:from>
    <xdr:to>
      <xdr:col>1</xdr:col>
      <xdr:colOff>352426</xdr:colOff>
      <xdr:row>5</xdr:row>
      <xdr:rowOff>295274</xdr:rowOff>
    </xdr:to>
    <xdr:sp macro="" textlink="">
      <xdr:nvSpPr>
        <xdr:cNvPr id="12" name="11 Elipse">
          <a:extLst>
            <a:ext uri="{FF2B5EF4-FFF2-40B4-BE49-F238E27FC236}">
              <a16:creationId xmlns:a16="http://schemas.microsoft.com/office/drawing/2014/main" id="{FE9611D3-7489-4790-AA66-B1A60450F8F8}"/>
            </a:ext>
          </a:extLst>
        </xdr:cNvPr>
        <xdr:cNvSpPr/>
      </xdr:nvSpPr>
      <xdr:spPr bwMode="auto">
        <a:xfrm>
          <a:off x="447675" y="1276350"/>
          <a:ext cx="190501" cy="190499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ctr" upright="1"/>
        <a:lstStyle/>
        <a:p>
          <a:endParaRPr lang="es-ES_tradnl"/>
        </a:p>
      </xdr:txBody>
    </xdr:sp>
    <xdr:clientData/>
  </xdr:twoCellAnchor>
  <xdr:twoCellAnchor>
    <xdr:from>
      <xdr:col>1</xdr:col>
      <xdr:colOff>133350</xdr:colOff>
      <xdr:row>36</xdr:row>
      <xdr:rowOff>76200</xdr:rowOff>
    </xdr:from>
    <xdr:to>
      <xdr:col>1</xdr:col>
      <xdr:colOff>323851</xdr:colOff>
      <xdr:row>37</xdr:row>
      <xdr:rowOff>19049</xdr:rowOff>
    </xdr:to>
    <xdr:sp macro="" textlink="">
      <xdr:nvSpPr>
        <xdr:cNvPr id="14" name="13 Elipse">
          <a:extLst>
            <a:ext uri="{FF2B5EF4-FFF2-40B4-BE49-F238E27FC236}">
              <a16:creationId xmlns:a16="http://schemas.microsoft.com/office/drawing/2014/main" id="{B46C7851-C7B0-4D37-B9BA-C9CA67BFFC23}"/>
            </a:ext>
          </a:extLst>
        </xdr:cNvPr>
        <xdr:cNvSpPr/>
      </xdr:nvSpPr>
      <xdr:spPr bwMode="auto">
        <a:xfrm>
          <a:off x="419100" y="10668000"/>
          <a:ext cx="190501" cy="190499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ctr" upright="1"/>
        <a:lstStyle/>
        <a:p>
          <a:endParaRPr lang="es-ES_tradnl"/>
        </a:p>
      </xdr:txBody>
    </xdr:sp>
    <xdr:clientData/>
  </xdr:twoCellAnchor>
  <xdr:twoCellAnchor>
    <xdr:from>
      <xdr:col>1</xdr:col>
      <xdr:colOff>190500</xdr:colOff>
      <xdr:row>54</xdr:row>
      <xdr:rowOff>66675</xdr:rowOff>
    </xdr:from>
    <xdr:to>
      <xdr:col>1</xdr:col>
      <xdr:colOff>381001</xdr:colOff>
      <xdr:row>55</xdr:row>
      <xdr:rowOff>9524</xdr:rowOff>
    </xdr:to>
    <xdr:sp macro="" textlink="">
      <xdr:nvSpPr>
        <xdr:cNvPr id="15" name="14 Elipse">
          <a:extLst>
            <a:ext uri="{FF2B5EF4-FFF2-40B4-BE49-F238E27FC236}">
              <a16:creationId xmlns:a16="http://schemas.microsoft.com/office/drawing/2014/main" id="{BFC47ECE-61D0-4FBF-BB5A-0FB0A76EF44A}"/>
            </a:ext>
          </a:extLst>
        </xdr:cNvPr>
        <xdr:cNvSpPr/>
      </xdr:nvSpPr>
      <xdr:spPr bwMode="auto">
        <a:xfrm>
          <a:off x="476250" y="14544675"/>
          <a:ext cx="190501" cy="190499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ctr" upright="1"/>
        <a:lstStyle/>
        <a:p>
          <a:endParaRPr lang="es-ES_tradnl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819150</xdr:colOff>
      <xdr:row>2</xdr:row>
      <xdr:rowOff>342900</xdr:rowOff>
    </xdr:to>
    <xdr:pic>
      <xdr:nvPicPr>
        <xdr:cNvPr id="3772" name="6 Imagen">
          <a:extLst>
            <a:ext uri="{FF2B5EF4-FFF2-40B4-BE49-F238E27FC236}">
              <a16:creationId xmlns:a16="http://schemas.microsoft.com/office/drawing/2014/main" id="{D697AC7A-5DFF-4B5F-BB5B-BABB4D829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0"/>
          <a:ext cx="29432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15"/>
  <sheetViews>
    <sheetView tabSelected="1" zoomScaleNormal="100" workbookViewId="0">
      <selection activeCell="K12" sqref="K12"/>
    </sheetView>
  </sheetViews>
  <sheetFormatPr baseColWidth="10" defaultColWidth="11.42578125" defaultRowHeight="20.100000000000001" customHeight="1" x14ac:dyDescent="0.25"/>
  <cols>
    <col min="1" max="1" width="5.28515625" style="3" customWidth="1"/>
    <col min="2" max="2" width="12.42578125" style="34" customWidth="1"/>
    <col min="3" max="3" width="10.7109375" style="7" customWidth="1"/>
    <col min="4" max="4" width="13.28515625" style="3" customWidth="1"/>
    <col min="5" max="5" width="14.85546875" style="7" bestFit="1" customWidth="1"/>
    <col min="6" max="6" width="11.28515625" style="7" customWidth="1"/>
    <col min="7" max="7" width="18" style="7" customWidth="1"/>
    <col min="8" max="8" width="17.140625" style="3" bestFit="1" customWidth="1"/>
    <col min="9" max="9" width="11.28515625" style="3" customWidth="1"/>
    <col min="10" max="10" width="17.140625" style="3" bestFit="1" customWidth="1"/>
    <col min="11" max="11" width="14.140625" style="3" customWidth="1"/>
    <col min="12" max="12" width="10.7109375" style="3" customWidth="1"/>
    <col min="13" max="13" width="13.28515625" style="7" bestFit="1" customWidth="1"/>
    <col min="14" max="14" width="14.85546875" style="3" bestFit="1" customWidth="1"/>
    <col min="15" max="16" width="11.5703125" style="3" customWidth="1"/>
    <col min="17" max="17" width="14.42578125" style="3" customWidth="1"/>
    <col min="18" max="22" width="11.5703125" style="3" customWidth="1"/>
    <col min="23" max="16384" width="11.42578125" style="3"/>
  </cols>
  <sheetData>
    <row r="1" spans="1:13" ht="20.100000000000001" customHeight="1" x14ac:dyDescent="0.25">
      <c r="F1" s="3"/>
      <c r="G1" s="3"/>
      <c r="M1" s="3"/>
    </row>
    <row r="2" spans="1:13" ht="20.100000000000001" customHeight="1" x14ac:dyDescent="0.25">
      <c r="F2" s="3"/>
      <c r="G2" s="3"/>
      <c r="M2" s="3"/>
    </row>
    <row r="3" spans="1:13" ht="20.100000000000001" customHeight="1" x14ac:dyDescent="0.25">
      <c r="F3" s="3"/>
      <c r="G3" s="3"/>
      <c r="M3" s="3"/>
    </row>
    <row r="4" spans="1:13" ht="30" customHeight="1" x14ac:dyDescent="0.25">
      <c r="F4" s="3"/>
      <c r="G4" s="3"/>
      <c r="M4" s="3"/>
    </row>
    <row r="5" spans="1:13" ht="3.75" customHeight="1" x14ac:dyDescent="0.25">
      <c r="A5" s="1"/>
      <c r="B5" s="35"/>
      <c r="C5" s="2"/>
      <c r="D5" s="1"/>
      <c r="E5" s="2"/>
      <c r="F5" s="1"/>
      <c r="G5" s="1"/>
      <c r="H5" s="1"/>
      <c r="I5" s="1"/>
      <c r="J5" s="1"/>
      <c r="K5" s="1"/>
      <c r="L5" s="1"/>
      <c r="M5" s="1"/>
    </row>
    <row r="6" spans="1:13" ht="20.100000000000001" customHeight="1" x14ac:dyDescent="0.25">
      <c r="B6" s="36"/>
      <c r="D6" s="8"/>
    </row>
    <row r="7" spans="1:13" ht="20.100000000000001" customHeight="1" x14ac:dyDescent="0.25">
      <c r="B7" s="36"/>
      <c r="D7" s="8"/>
    </row>
    <row r="8" spans="1:13" ht="20.100000000000001" customHeight="1" x14ac:dyDescent="0.25">
      <c r="B8" s="36"/>
      <c r="D8" s="8"/>
    </row>
    <row r="9" spans="1:13" ht="20.100000000000001" customHeight="1" x14ac:dyDescent="0.25">
      <c r="B9" s="36"/>
      <c r="D9" s="8"/>
    </row>
    <row r="10" spans="1:13" ht="20.100000000000001" customHeight="1" x14ac:dyDescent="0.25">
      <c r="B10" s="36"/>
      <c r="D10" s="8"/>
    </row>
    <row r="11" spans="1:13" ht="20.100000000000001" customHeight="1" x14ac:dyDescent="0.25">
      <c r="B11" s="36"/>
      <c r="D11" s="8"/>
    </row>
    <row r="12" spans="1:13" ht="20.100000000000001" customHeight="1" x14ac:dyDescent="0.25">
      <c r="B12" s="36"/>
      <c r="D12" s="8"/>
    </row>
    <row r="13" spans="1:13" ht="20.100000000000001" customHeight="1" x14ac:dyDescent="0.25">
      <c r="B13" s="36"/>
      <c r="D13" s="8"/>
    </row>
    <row r="14" spans="1:13" ht="20.100000000000001" customHeight="1" x14ac:dyDescent="0.25">
      <c r="B14" s="36"/>
      <c r="D14" s="8"/>
    </row>
    <row r="15" spans="1:13" ht="20.100000000000001" customHeight="1" x14ac:dyDescent="0.25">
      <c r="B15" s="36"/>
      <c r="D15" s="8"/>
    </row>
    <row r="16" spans="1:13" ht="20.100000000000001" customHeight="1" x14ac:dyDescent="0.25">
      <c r="B16" s="36"/>
      <c r="D16" s="8"/>
    </row>
    <row r="17" spans="2:17" ht="20.100000000000001" customHeight="1" x14ac:dyDescent="0.25">
      <c r="B17" s="36"/>
      <c r="D17" s="8"/>
    </row>
    <row r="18" spans="2:17" s="45" customFormat="1" ht="20.100000000000001" customHeight="1" x14ac:dyDescent="0.25">
      <c r="B18" s="42" t="s">
        <v>79</v>
      </c>
      <c r="C18" s="43"/>
      <c r="D18" s="43"/>
      <c r="E18" s="44"/>
      <c r="F18" s="44"/>
      <c r="G18" s="44"/>
      <c r="M18" s="44"/>
    </row>
    <row r="19" spans="2:17" ht="3" customHeight="1" x14ac:dyDescent="0.25">
      <c r="B19" s="37"/>
      <c r="C19" s="4"/>
      <c r="D19" s="5"/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2:17" ht="21.75" customHeight="1" x14ac:dyDescent="0.25">
      <c r="C20" s="3"/>
      <c r="E20" s="10"/>
      <c r="F20" s="10"/>
      <c r="G20" s="3"/>
      <c r="I20" s="11"/>
      <c r="J20" s="11"/>
      <c r="K20" s="11"/>
    </row>
    <row r="21" spans="2:17" s="13" customFormat="1" ht="20.100000000000001" customHeight="1" x14ac:dyDescent="0.25">
      <c r="B21" s="196" t="s">
        <v>0</v>
      </c>
      <c r="C21" s="46" t="s">
        <v>1</v>
      </c>
      <c r="D21" s="46" t="s">
        <v>2</v>
      </c>
      <c r="E21" s="46" t="s">
        <v>3</v>
      </c>
      <c r="F21" s="6"/>
      <c r="G21" s="12"/>
      <c r="P21" s="40"/>
      <c r="Q21" s="40"/>
    </row>
    <row r="22" spans="2:17" s="13" customFormat="1" ht="20.100000000000001" customHeight="1" x14ac:dyDescent="0.25">
      <c r="B22" s="198"/>
      <c r="C22" s="47" t="s">
        <v>4</v>
      </c>
      <c r="D22" s="47" t="s">
        <v>52</v>
      </c>
      <c r="E22" s="47" t="s">
        <v>53</v>
      </c>
      <c r="F22" s="6"/>
      <c r="G22" s="42" t="s">
        <v>70</v>
      </c>
      <c r="P22" s="40"/>
      <c r="Q22" s="40"/>
    </row>
    <row r="23" spans="2:17" ht="20.100000000000001" customHeight="1" x14ac:dyDescent="0.25">
      <c r="B23" s="50">
        <v>1985</v>
      </c>
      <c r="C23" s="57">
        <v>698.02</v>
      </c>
      <c r="D23" s="59">
        <v>5164.1844866755619</v>
      </c>
      <c r="E23" s="52">
        <v>7.3983331232279337</v>
      </c>
      <c r="F23" s="14"/>
      <c r="G23" s="15"/>
      <c r="H23" s="8"/>
    </row>
    <row r="24" spans="2:17" ht="20.100000000000001" customHeight="1" x14ac:dyDescent="0.25">
      <c r="B24" s="50">
        <v>1986</v>
      </c>
      <c r="C24" s="57">
        <v>509.26</v>
      </c>
      <c r="D24" s="59">
        <v>3177.4173307850419</v>
      </c>
      <c r="E24" s="51">
        <v>6.2392831378569724</v>
      </c>
      <c r="F24" s="14"/>
      <c r="G24" s="15"/>
      <c r="H24" s="8"/>
    </row>
    <row r="25" spans="2:17" ht="20.100000000000001" customHeight="1" x14ac:dyDescent="0.25">
      <c r="B25" s="50">
        <v>1987</v>
      </c>
      <c r="C25" s="57">
        <v>320.5</v>
      </c>
      <c r="D25" s="59">
        <v>1983.3402329522917</v>
      </c>
      <c r="E25" s="51">
        <v>6.1882690575734527</v>
      </c>
      <c r="F25" s="14"/>
      <c r="G25" s="15"/>
      <c r="H25" s="8"/>
    </row>
    <row r="26" spans="2:17" ht="20.100000000000001" customHeight="1" x14ac:dyDescent="0.25">
      <c r="B26" s="50">
        <v>1988</v>
      </c>
      <c r="C26" s="57">
        <v>379.5</v>
      </c>
      <c r="D26" s="59">
        <v>3002.9726058682822</v>
      </c>
      <c r="E26" s="51">
        <f>D26/C26</f>
        <v>7.9129712934605596</v>
      </c>
      <c r="F26" s="14"/>
      <c r="G26" s="15"/>
      <c r="H26" s="8"/>
    </row>
    <row r="27" spans="2:17" ht="20.100000000000001" customHeight="1" x14ac:dyDescent="0.25">
      <c r="B27" s="50">
        <v>1989</v>
      </c>
      <c r="C27" s="57">
        <v>535.4</v>
      </c>
      <c r="D27" s="59">
        <v>5221.1016732176995</v>
      </c>
      <c r="E27" s="51">
        <v>9.7517774994727304</v>
      </c>
      <c r="F27" s="16"/>
      <c r="G27" s="16"/>
      <c r="H27" s="8"/>
    </row>
    <row r="28" spans="2:17" ht="20.100000000000001" customHeight="1" x14ac:dyDescent="0.25">
      <c r="B28" s="50">
        <v>1990</v>
      </c>
      <c r="C28" s="57">
        <v>768.6</v>
      </c>
      <c r="D28" s="59">
        <v>4592.9112068168988</v>
      </c>
      <c r="E28" s="51">
        <v>5.9756846302587805</v>
      </c>
      <c r="F28" s="16"/>
      <c r="G28" s="16"/>
      <c r="H28" s="8"/>
    </row>
    <row r="29" spans="2:17" ht="20.100000000000001" customHeight="1" x14ac:dyDescent="0.25">
      <c r="B29" s="50">
        <v>1991</v>
      </c>
      <c r="C29" s="57">
        <v>845.3</v>
      </c>
      <c r="D29" s="59">
        <v>6228.6198648908712</v>
      </c>
      <c r="E29" s="51">
        <v>7.3685317223362965</v>
      </c>
      <c r="F29" s="16"/>
      <c r="G29" s="16"/>
      <c r="H29" s="8"/>
    </row>
    <row r="30" spans="2:17" ht="20.100000000000001" customHeight="1" x14ac:dyDescent="0.25">
      <c r="B30" s="50">
        <v>1992</v>
      </c>
      <c r="C30" s="57">
        <v>1400.9</v>
      </c>
      <c r="D30" s="59">
        <v>8660.7126044615816</v>
      </c>
      <c r="E30" s="51">
        <v>6.1822489859815697</v>
      </c>
      <c r="F30" s="16"/>
      <c r="G30" s="16"/>
      <c r="H30" s="8"/>
    </row>
    <row r="31" spans="2:17" ht="20.100000000000001" customHeight="1" x14ac:dyDescent="0.25">
      <c r="B31" s="50">
        <v>1993</v>
      </c>
      <c r="C31" s="57">
        <v>1613</v>
      </c>
      <c r="D31" s="59">
        <v>10537.515458252901</v>
      </c>
      <c r="E31" s="51">
        <v>6.532867612060075</v>
      </c>
      <c r="F31" s="16"/>
      <c r="G31" s="16"/>
      <c r="H31" s="8"/>
    </row>
    <row r="32" spans="2:17" ht="20.100000000000001" customHeight="1" x14ac:dyDescent="0.25">
      <c r="B32" s="50">
        <v>1994</v>
      </c>
      <c r="C32" s="57">
        <v>1748.3</v>
      </c>
      <c r="D32" s="59">
        <v>10759.171074182957</v>
      </c>
      <c r="E32" s="51">
        <v>6.1540760019349987</v>
      </c>
      <c r="F32" s="16"/>
      <c r="G32" s="16"/>
      <c r="H32" s="8"/>
    </row>
    <row r="33" spans="2:17" ht="20.100000000000001" customHeight="1" x14ac:dyDescent="0.25">
      <c r="B33" s="50">
        <v>1995</v>
      </c>
      <c r="C33" s="57">
        <v>2000.6</v>
      </c>
      <c r="D33" s="59">
        <v>13968.508802224822</v>
      </c>
      <c r="E33" s="51">
        <v>6.9821597531864557</v>
      </c>
      <c r="F33" s="16"/>
      <c r="G33" s="16"/>
      <c r="H33" s="8"/>
    </row>
    <row r="34" spans="2:17" ht="20.100000000000001" customHeight="1" x14ac:dyDescent="0.25">
      <c r="B34" s="50">
        <v>1996</v>
      </c>
      <c r="C34" s="57">
        <v>3426</v>
      </c>
      <c r="D34" s="59">
        <v>22171.156227086412</v>
      </c>
      <c r="E34" s="51">
        <v>6.4714408135103367</v>
      </c>
      <c r="F34" s="16"/>
      <c r="G34" s="16"/>
      <c r="H34" s="8"/>
    </row>
    <row r="35" spans="2:17" ht="20.100000000000001" customHeight="1" x14ac:dyDescent="0.25">
      <c r="B35" s="50">
        <v>1997</v>
      </c>
      <c r="C35" s="57">
        <v>3136.05</v>
      </c>
      <c r="D35" s="59">
        <v>19504.705924777325</v>
      </c>
      <c r="E35" s="51">
        <v>6.2195136955014503</v>
      </c>
      <c r="F35" s="16"/>
      <c r="G35" s="16"/>
      <c r="H35" s="8"/>
    </row>
    <row r="36" spans="2:17" ht="20.100000000000001" customHeight="1" x14ac:dyDescent="0.25">
      <c r="B36" s="50">
        <v>1998</v>
      </c>
      <c r="C36" s="57">
        <v>3630.4</v>
      </c>
      <c r="D36" s="59">
        <v>21486.182731720219</v>
      </c>
      <c r="E36" s="51">
        <v>5.9184064377810213</v>
      </c>
      <c r="F36" s="16"/>
      <c r="G36" s="16"/>
      <c r="H36" s="8"/>
    </row>
    <row r="37" spans="2:17" ht="20.100000000000001" customHeight="1" x14ac:dyDescent="0.25">
      <c r="B37" s="50">
        <v>1999</v>
      </c>
      <c r="C37" s="57">
        <v>4219.692</v>
      </c>
      <c r="D37" s="59">
        <v>24563.965718269566</v>
      </c>
      <c r="E37" s="51">
        <v>5.8212698268664083</v>
      </c>
      <c r="F37" s="16"/>
      <c r="G37" s="16"/>
      <c r="H37" s="8"/>
    </row>
    <row r="38" spans="2:17" ht="20.100000000000001" customHeight="1" x14ac:dyDescent="0.25">
      <c r="B38" s="50">
        <v>2000</v>
      </c>
      <c r="C38" s="57">
        <v>5332.9</v>
      </c>
      <c r="D38" s="59">
        <v>30007.733823759208</v>
      </c>
      <c r="E38" s="51">
        <v>5.6269072781712035</v>
      </c>
      <c r="F38" s="16"/>
      <c r="G38" s="16"/>
      <c r="H38" s="8"/>
    </row>
    <row r="39" spans="2:17" ht="20.100000000000001" customHeight="1" x14ac:dyDescent="0.25">
      <c r="B39" s="50">
        <v>2001</v>
      </c>
      <c r="C39" s="57">
        <v>4689.1000000000004</v>
      </c>
      <c r="D39" s="59">
        <f>25400133.1/1000</f>
        <v>25400.133100000003</v>
      </c>
      <c r="E39" s="51">
        <f>D39/C39</f>
        <v>5.4168461111940456</v>
      </c>
      <c r="F39" s="16"/>
      <c r="G39" s="16"/>
      <c r="H39" s="8"/>
    </row>
    <row r="40" spans="2:17" ht="20.100000000000001" customHeight="1" x14ac:dyDescent="0.25">
      <c r="B40" s="50">
        <v>2002</v>
      </c>
      <c r="C40" s="57">
        <v>6342.8</v>
      </c>
      <c r="D40" s="59">
        <v>30896.191300000002</v>
      </c>
      <c r="E40" s="51">
        <v>4.8710650343696793</v>
      </c>
      <c r="F40" s="16"/>
      <c r="G40" s="17"/>
      <c r="H40" s="17"/>
      <c r="I40" s="17"/>
      <c r="J40" s="17"/>
      <c r="K40" s="17"/>
    </row>
    <row r="41" spans="2:17" ht="20.100000000000001" customHeight="1" x14ac:dyDescent="0.25">
      <c r="B41" s="50">
        <v>2003</v>
      </c>
      <c r="C41" s="57">
        <v>6679.7</v>
      </c>
      <c r="D41" s="59">
        <v>35419.260999999999</v>
      </c>
      <c r="E41" s="51">
        <v>5.3025227180861414</v>
      </c>
      <c r="F41" s="18"/>
      <c r="G41" s="19"/>
      <c r="H41" s="19"/>
      <c r="I41" s="20"/>
      <c r="J41" s="21"/>
      <c r="K41" s="21"/>
    </row>
    <row r="42" spans="2:17" ht="20.100000000000001" customHeight="1" x14ac:dyDescent="0.25">
      <c r="B42" s="50">
        <v>2004</v>
      </c>
      <c r="C42" s="57">
        <v>7415.54</v>
      </c>
      <c r="D42" s="59">
        <v>41028.470460000004</v>
      </c>
      <c r="E42" s="51">
        <v>5.5327690849216653</v>
      </c>
      <c r="F42" s="18"/>
      <c r="G42" s="19"/>
      <c r="H42" s="19"/>
      <c r="I42" s="22"/>
      <c r="J42" s="21"/>
      <c r="K42" s="21"/>
    </row>
    <row r="43" spans="2:17" ht="20.100000000000001" customHeight="1" x14ac:dyDescent="0.25">
      <c r="B43" s="50">
        <v>2005</v>
      </c>
      <c r="C43" s="57">
        <v>7399.65</v>
      </c>
      <c r="D43" s="59">
        <v>38438.451999999997</v>
      </c>
      <c r="E43" s="51">
        <v>5.19463109741677</v>
      </c>
      <c r="F43" s="23"/>
      <c r="G43" s="19"/>
      <c r="H43" s="19"/>
      <c r="I43" s="22"/>
      <c r="J43" s="21"/>
      <c r="K43" s="7"/>
    </row>
    <row r="44" spans="2:17" ht="20.100000000000001" customHeight="1" x14ac:dyDescent="0.25">
      <c r="B44" s="50">
        <v>2006</v>
      </c>
      <c r="C44" s="57">
        <v>7107.8485000000001</v>
      </c>
      <c r="D44" s="59">
        <v>42525.661881570537</v>
      </c>
      <c r="E44" s="51">
        <f>D44/C44</f>
        <v>5.9829161920897072</v>
      </c>
      <c r="F44" s="23"/>
      <c r="G44" s="24"/>
      <c r="H44" s="24"/>
      <c r="I44" s="14"/>
      <c r="J44" s="25"/>
      <c r="K44" s="17"/>
    </row>
    <row r="45" spans="2:17" ht="20.100000000000001" customHeight="1" x14ac:dyDescent="0.25">
      <c r="B45" s="50">
        <v>2007</v>
      </c>
      <c r="C45" s="57">
        <v>8000.00605</v>
      </c>
      <c r="D45" s="59">
        <v>43342.807965058753</v>
      </c>
      <c r="E45" s="51">
        <v>5.4178468983856272</v>
      </c>
      <c r="F45" s="23"/>
      <c r="G45" s="24"/>
      <c r="H45" s="24"/>
      <c r="I45" s="14"/>
      <c r="J45" s="25"/>
      <c r="K45" s="17"/>
    </row>
    <row r="46" spans="2:17" s="9" customFormat="1" ht="20.100000000000001" customHeight="1" x14ac:dyDescent="0.25">
      <c r="B46" s="50">
        <v>2008</v>
      </c>
      <c r="C46" s="57">
        <v>6860.3680000000004</v>
      </c>
      <c r="D46" s="59">
        <v>35458.988789999996</v>
      </c>
      <c r="E46" s="51">
        <v>5.1686715333638071</v>
      </c>
      <c r="F46" s="23"/>
      <c r="G46" s="19"/>
      <c r="H46" s="19"/>
      <c r="I46" s="22"/>
      <c r="J46" s="21"/>
      <c r="K46" s="26"/>
      <c r="M46" s="27"/>
      <c r="P46" s="41"/>
      <c r="Q46" s="41"/>
    </row>
    <row r="47" spans="2:17" ht="20.100000000000001" customHeight="1" x14ac:dyDescent="0.25">
      <c r="B47" s="50">
        <v>2009</v>
      </c>
      <c r="C47" s="57">
        <v>7463.3893099999996</v>
      </c>
      <c r="D47" s="59">
        <v>40089.334459999998</v>
      </c>
      <c r="E47" s="51">
        <v>5.3714649999947541</v>
      </c>
      <c r="F47" s="23"/>
    </row>
    <row r="48" spans="2:17" ht="20.100000000000001" customHeight="1" x14ac:dyDescent="0.25">
      <c r="B48" s="50">
        <v>2010</v>
      </c>
      <c r="C48" s="57">
        <v>7936.7534400000004</v>
      </c>
      <c r="D48" s="59">
        <v>44270.966189999999</v>
      </c>
      <c r="E48" s="51">
        <v>5.577955138152463</v>
      </c>
      <c r="F48" s="23"/>
    </row>
    <row r="49" spans="2:20" ht="20.100000000000001" customHeight="1" x14ac:dyDescent="0.25">
      <c r="B49" s="50">
        <v>2011</v>
      </c>
      <c r="C49" s="57">
        <v>7511.0526500000005</v>
      </c>
      <c r="D49" s="59">
        <v>47644.734570000001</v>
      </c>
      <c r="E49" s="51">
        <f>+D49/C49</f>
        <v>6.3432832640309078</v>
      </c>
      <c r="F49" s="23"/>
      <c r="G49" s="23"/>
    </row>
    <row r="50" spans="2:20" ht="20.100000000000001" customHeight="1" x14ac:dyDescent="0.25">
      <c r="B50" s="50">
        <v>2012</v>
      </c>
      <c r="C50" s="57">
        <v>7687.0864299999994</v>
      </c>
      <c r="D50" s="59">
        <v>50053.137190000009</v>
      </c>
      <c r="E50" s="51">
        <f>+D50/C50</f>
        <v>6.5113274900435867</v>
      </c>
      <c r="F50" s="23"/>
      <c r="G50" s="23"/>
    </row>
    <row r="51" spans="2:20" ht="20.100000000000001" customHeight="1" x14ac:dyDescent="0.25">
      <c r="B51" s="50">
        <v>2013</v>
      </c>
      <c r="C51" s="57">
        <v>8071.6592799999999</v>
      </c>
      <c r="D51" s="59">
        <v>45347.467259999998</v>
      </c>
      <c r="E51" s="51">
        <v>5.6181096955321435</v>
      </c>
      <c r="F51" s="23"/>
      <c r="G51" s="23"/>
    </row>
    <row r="52" spans="2:20" ht="20.100000000000001" customHeight="1" x14ac:dyDescent="0.25">
      <c r="B52" s="50">
        <v>2014</v>
      </c>
      <c r="C52" s="57">
        <v>5830.9716679999992</v>
      </c>
      <c r="D52" s="59">
        <v>34854.011590000002</v>
      </c>
      <c r="E52" s="51">
        <v>5.9773934044777812</v>
      </c>
      <c r="F52" s="23"/>
      <c r="G52" s="23"/>
      <c r="H52" s="28"/>
      <c r="J52" s="49"/>
    </row>
    <row r="53" spans="2:20" ht="20.100000000000001" customHeight="1" x14ac:dyDescent="0.25">
      <c r="B53" s="50">
        <v>2015</v>
      </c>
      <c r="C53" s="57">
        <v>10671.58316</v>
      </c>
      <c r="D53" s="59">
        <v>61023.835960000011</v>
      </c>
      <c r="E53" s="51">
        <v>5.718348912721213</v>
      </c>
      <c r="F53" s="23"/>
      <c r="G53" s="23"/>
      <c r="H53" s="23"/>
      <c r="J53" s="49"/>
    </row>
    <row r="54" spans="2:20" ht="20.100000000000001" customHeight="1" x14ac:dyDescent="0.25">
      <c r="B54" s="50">
        <v>2016</v>
      </c>
      <c r="C54" s="57">
        <v>9756.8469599999989</v>
      </c>
      <c r="D54" s="59">
        <v>63499.963699999993</v>
      </c>
      <c r="E54" s="51">
        <f>D54/C54</f>
        <v>6.5082463587191492</v>
      </c>
      <c r="F54" s="23"/>
      <c r="G54" s="23"/>
      <c r="J54" s="48"/>
    </row>
    <row r="55" spans="2:20" ht="20.100000000000001" customHeight="1" x14ac:dyDescent="0.25">
      <c r="B55" s="50">
        <v>2017</v>
      </c>
      <c r="C55" s="57">
        <v>6875.2235410000003</v>
      </c>
      <c r="D55" s="59">
        <v>53560.591819999994</v>
      </c>
      <c r="E55" s="51">
        <v>7.7903782328813724</v>
      </c>
      <c r="F55" s="23"/>
      <c r="G55" s="23"/>
    </row>
    <row r="56" spans="2:20" ht="20.100000000000001" customHeight="1" x14ac:dyDescent="0.25">
      <c r="B56" s="50">
        <v>2018</v>
      </c>
      <c r="C56" s="57">
        <v>7718.5700999999999</v>
      </c>
      <c r="D56" s="59">
        <v>62320.311139999998</v>
      </c>
      <c r="E56" s="51">
        <v>8.0740746449915637</v>
      </c>
      <c r="F56" s="23"/>
      <c r="G56" s="23"/>
    </row>
    <row r="57" spans="2:20" ht="20.100000000000001" customHeight="1" x14ac:dyDescent="0.25">
      <c r="B57" s="50">
        <v>2019</v>
      </c>
      <c r="C57" s="57">
        <v>10105.909250000001</v>
      </c>
      <c r="D57" s="59">
        <v>73064.127189999999</v>
      </c>
      <c r="E57" s="51">
        <f>D57/C57</f>
        <v>7.2298420045677725</v>
      </c>
      <c r="F57" s="23"/>
      <c r="G57" s="23"/>
    </row>
    <row r="58" spans="2:20" ht="20.100000000000001" customHeight="1" x14ac:dyDescent="0.25">
      <c r="B58" s="50">
        <v>2020</v>
      </c>
      <c r="C58" s="57">
        <v>6723.9615599999997</v>
      </c>
      <c r="D58" s="59">
        <v>53164.962189999991</v>
      </c>
      <c r="E58" s="51">
        <v>7.9067915120561745</v>
      </c>
      <c r="F58" s="23"/>
      <c r="G58" s="23"/>
    </row>
    <row r="59" spans="2:20" ht="20.100000000000001" customHeight="1" x14ac:dyDescent="0.25">
      <c r="B59" s="50">
        <v>2021</v>
      </c>
      <c r="C59" s="57">
        <v>9560.1696300000003</v>
      </c>
      <c r="D59" s="59">
        <v>63360.39834</v>
      </c>
      <c r="E59" s="51">
        <v>6.6275391329013473</v>
      </c>
      <c r="F59" s="23"/>
      <c r="G59" s="173"/>
      <c r="H59" s="48"/>
    </row>
    <row r="60" spans="2:20" ht="21.75" customHeight="1" x14ac:dyDescent="0.25">
      <c r="B60" s="53">
        <v>2022</v>
      </c>
      <c r="C60" s="58">
        <v>8355.0851399999992</v>
      </c>
      <c r="D60" s="60">
        <v>69159.101129999995</v>
      </c>
      <c r="E60" s="54">
        <f>D60/C60</f>
        <v>8.2774861023139739</v>
      </c>
      <c r="F60" s="23"/>
      <c r="G60" s="173"/>
      <c r="H60" s="173"/>
      <c r="I60" s="48"/>
    </row>
    <row r="61" spans="2:20" ht="20.100000000000001" customHeight="1" x14ac:dyDescent="0.25">
      <c r="B61" s="38"/>
      <c r="C61" s="3"/>
      <c r="D61" s="23"/>
      <c r="E61" s="3"/>
      <c r="F61" s="23"/>
      <c r="G61" s="29"/>
      <c r="H61" s="29"/>
    </row>
    <row r="62" spans="2:20" ht="24.75" customHeight="1" x14ac:dyDescent="0.25">
      <c r="B62" s="55" t="s">
        <v>51</v>
      </c>
      <c r="C62" s="23"/>
      <c r="D62" s="23"/>
      <c r="E62" s="23"/>
      <c r="F62" s="23"/>
      <c r="G62" s="23"/>
    </row>
    <row r="63" spans="2:20" ht="3.75" customHeight="1" x14ac:dyDescent="0.25">
      <c r="B63" s="37"/>
      <c r="C63" s="4"/>
      <c r="D63" s="5"/>
      <c r="E63" s="4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spans="2:20" ht="19.5" customHeight="1" x14ac:dyDescent="0.25">
      <c r="B64" s="39"/>
      <c r="C64" s="10"/>
      <c r="D64" s="10"/>
      <c r="E64" s="10"/>
      <c r="F64" s="10"/>
      <c r="G64" s="10"/>
      <c r="H64" s="10"/>
      <c r="I64" s="10"/>
      <c r="J64" s="10"/>
      <c r="K64" s="10"/>
    </row>
    <row r="65" spans="2:20" ht="20.100000000000001" customHeight="1" x14ac:dyDescent="0.25">
      <c r="B65" s="196" t="s">
        <v>0</v>
      </c>
      <c r="C65" s="195" t="s">
        <v>5</v>
      </c>
      <c r="D65" s="195"/>
      <c r="E65" s="195"/>
      <c r="F65" s="195" t="s">
        <v>6</v>
      </c>
      <c r="G65" s="195"/>
      <c r="H65" s="195"/>
      <c r="I65" s="195" t="s">
        <v>7</v>
      </c>
      <c r="J65" s="195"/>
      <c r="K65" s="195"/>
      <c r="L65" s="195" t="s">
        <v>46</v>
      </c>
      <c r="M65" s="195"/>
      <c r="N65" s="195"/>
      <c r="O65" s="195" t="s">
        <v>63</v>
      </c>
      <c r="P65" s="195"/>
      <c r="Q65" s="195"/>
      <c r="R65" s="195" t="s">
        <v>64</v>
      </c>
      <c r="S65" s="195"/>
      <c r="T65" s="195"/>
    </row>
    <row r="66" spans="2:20" ht="15.75" x14ac:dyDescent="0.25">
      <c r="B66" s="197"/>
      <c r="C66" s="46" t="s">
        <v>1</v>
      </c>
      <c r="D66" s="46" t="s">
        <v>2</v>
      </c>
      <c r="E66" s="61" t="s">
        <v>3</v>
      </c>
      <c r="F66" s="46" t="s">
        <v>1</v>
      </c>
      <c r="G66" s="46" t="s">
        <v>2</v>
      </c>
      <c r="H66" s="61" t="s">
        <v>3</v>
      </c>
      <c r="I66" s="46" t="s">
        <v>1</v>
      </c>
      <c r="J66" s="46" t="s">
        <v>2</v>
      </c>
      <c r="K66" s="61" t="s">
        <v>3</v>
      </c>
      <c r="L66" s="46" t="s">
        <v>1</v>
      </c>
      <c r="M66" s="46" t="s">
        <v>2</v>
      </c>
      <c r="N66" s="61" t="s">
        <v>3</v>
      </c>
      <c r="O66" s="46" t="s">
        <v>1</v>
      </c>
      <c r="P66" s="46" t="s">
        <v>2</v>
      </c>
      <c r="Q66" s="61" t="s">
        <v>3</v>
      </c>
      <c r="R66" s="46" t="s">
        <v>1</v>
      </c>
      <c r="S66" s="46" t="s">
        <v>2</v>
      </c>
      <c r="T66" s="61" t="s">
        <v>3</v>
      </c>
    </row>
    <row r="67" spans="2:20" ht="15.75" x14ac:dyDescent="0.25">
      <c r="B67" s="198"/>
      <c r="C67" s="47" t="s">
        <v>54</v>
      </c>
      <c r="D67" s="47" t="s">
        <v>52</v>
      </c>
      <c r="E67" s="62" t="s">
        <v>53</v>
      </c>
      <c r="F67" s="47" t="s">
        <v>54</v>
      </c>
      <c r="G67" s="47" t="s">
        <v>52</v>
      </c>
      <c r="H67" s="62" t="s">
        <v>53</v>
      </c>
      <c r="I67" s="47" t="s">
        <v>54</v>
      </c>
      <c r="J67" s="47" t="s">
        <v>52</v>
      </c>
      <c r="K67" s="62" t="s">
        <v>53</v>
      </c>
      <c r="L67" s="47" t="s">
        <v>54</v>
      </c>
      <c r="M67" s="47" t="s">
        <v>52</v>
      </c>
      <c r="N67" s="62" t="s">
        <v>53</v>
      </c>
      <c r="O67" s="47" t="s">
        <v>54</v>
      </c>
      <c r="P67" s="47" t="s">
        <v>52</v>
      </c>
      <c r="Q67" s="62" t="s">
        <v>53</v>
      </c>
      <c r="R67" s="47" t="s">
        <v>54</v>
      </c>
      <c r="S67" s="47" t="s">
        <v>52</v>
      </c>
      <c r="T67" s="62" t="s">
        <v>53</v>
      </c>
    </row>
    <row r="68" spans="2:20" ht="20.100000000000001" customHeight="1" x14ac:dyDescent="0.25">
      <c r="B68" s="165">
        <v>1985</v>
      </c>
      <c r="C68" s="167">
        <v>320.92</v>
      </c>
      <c r="D68" s="168">
        <v>2684.8773334294951</v>
      </c>
      <c r="E68" s="168">
        <v>8.3661888739545525</v>
      </c>
      <c r="F68" s="167">
        <v>360.3</v>
      </c>
      <c r="G68" s="168">
        <v>2319.1013667015254</v>
      </c>
      <c r="H68" s="168">
        <v>6.4365844204871641</v>
      </c>
      <c r="I68" s="167">
        <v>16.8</v>
      </c>
      <c r="J68" s="168">
        <v>160.20578654454101</v>
      </c>
      <c r="K68" s="168">
        <v>9.5360587228893454</v>
      </c>
      <c r="L68" s="168"/>
      <c r="M68" s="168"/>
      <c r="N68" s="168"/>
      <c r="O68" s="168"/>
      <c r="P68" s="168"/>
      <c r="Q68" s="168"/>
      <c r="R68" s="168"/>
      <c r="S68" s="168"/>
      <c r="T68" s="168"/>
    </row>
    <row r="69" spans="2:20" ht="20.100000000000001" customHeight="1" x14ac:dyDescent="0.25">
      <c r="B69" s="166">
        <v>1986</v>
      </c>
      <c r="C69" s="169">
        <v>265.20999999999998</v>
      </c>
      <c r="D69" s="170">
        <v>1951.6797897659662</v>
      </c>
      <c r="E69" s="170">
        <v>7.3589977367594219</v>
      </c>
      <c r="F69" s="169">
        <v>208.15</v>
      </c>
      <c r="G69" s="170">
        <v>1098.6745068695684</v>
      </c>
      <c r="H69" s="170">
        <v>5.2782825215929297</v>
      </c>
      <c r="I69" s="169">
        <v>35.9</v>
      </c>
      <c r="J69" s="170">
        <v>127.06303414950777</v>
      </c>
      <c r="K69" s="170">
        <v>3.5393602827160939</v>
      </c>
      <c r="L69" s="170"/>
      <c r="M69" s="170"/>
      <c r="N69" s="170"/>
      <c r="O69" s="170"/>
      <c r="P69" s="170"/>
      <c r="Q69" s="170"/>
      <c r="R69" s="170"/>
      <c r="S69" s="170"/>
      <c r="T69" s="170"/>
    </row>
    <row r="70" spans="2:20" ht="20.100000000000001" customHeight="1" x14ac:dyDescent="0.25">
      <c r="B70" s="166">
        <v>1987</v>
      </c>
      <c r="C70" s="169">
        <v>209.5</v>
      </c>
      <c r="D70" s="170">
        <v>1473.6206050989867</v>
      </c>
      <c r="E70" s="170">
        <v>7.0339885684915835</v>
      </c>
      <c r="F70" s="169">
        <v>56</v>
      </c>
      <c r="G70" s="170">
        <v>253.56045580757998</v>
      </c>
      <c r="H70" s="170">
        <v>4.5278652822782144</v>
      </c>
      <c r="I70" s="169">
        <v>55</v>
      </c>
      <c r="J70" s="170">
        <v>256.15917204572503</v>
      </c>
      <c r="K70" s="170">
        <v>4.6574394917404547</v>
      </c>
      <c r="L70" s="170"/>
      <c r="M70" s="170"/>
      <c r="N70" s="170"/>
      <c r="O70" s="170"/>
      <c r="P70" s="170"/>
      <c r="Q70" s="170"/>
      <c r="R70" s="170"/>
      <c r="S70" s="170"/>
      <c r="T70" s="170"/>
    </row>
    <row r="71" spans="2:20" ht="20.100000000000001" customHeight="1" x14ac:dyDescent="0.25">
      <c r="B71" s="166">
        <v>1988</v>
      </c>
      <c r="C71" s="169">
        <v>338.5</v>
      </c>
      <c r="D71" s="170">
        <v>2948.3021347949948</v>
      </c>
      <c r="E71" s="170">
        <v>8.7099029092909745</v>
      </c>
      <c r="F71" s="169">
        <v>92</v>
      </c>
      <c r="G71" s="170">
        <v>419.13838904715539</v>
      </c>
      <c r="H71" s="170">
        <v>4.5558520548603845</v>
      </c>
      <c r="I71" s="169">
        <v>49</v>
      </c>
      <c r="J71" s="170">
        <v>686.88230980971957</v>
      </c>
      <c r="K71" s="170">
        <v>14.018006322647338</v>
      </c>
      <c r="L71" s="170"/>
      <c r="M71" s="170"/>
      <c r="N71" s="170"/>
      <c r="O71" s="170"/>
      <c r="P71" s="170"/>
      <c r="Q71" s="170"/>
      <c r="R71" s="170"/>
      <c r="S71" s="170"/>
      <c r="T71" s="170"/>
    </row>
    <row r="72" spans="2:20" ht="20.100000000000001" customHeight="1" x14ac:dyDescent="0.25">
      <c r="B72" s="166">
        <v>1989</v>
      </c>
      <c r="C72" s="169">
        <v>337.4</v>
      </c>
      <c r="D72" s="170">
        <v>3591.1770401355889</v>
      </c>
      <c r="E72" s="170">
        <v>10.64367824580791</v>
      </c>
      <c r="F72" s="169">
        <v>116</v>
      </c>
      <c r="G72" s="170">
        <v>578.45227362879086</v>
      </c>
      <c r="H72" s="170">
        <v>4.9866575312826802</v>
      </c>
      <c r="I72" s="169">
        <v>82</v>
      </c>
      <c r="J72" s="170">
        <v>1051.4723594533193</v>
      </c>
      <c r="K72" s="170">
        <v>12.822833651869749</v>
      </c>
      <c r="L72" s="170"/>
      <c r="M72" s="170"/>
      <c r="N72" s="170"/>
      <c r="O72" s="170"/>
      <c r="P72" s="170"/>
      <c r="Q72" s="170"/>
      <c r="R72" s="170"/>
      <c r="S72" s="170"/>
      <c r="T72" s="170"/>
    </row>
    <row r="73" spans="2:20" ht="20.100000000000001" customHeight="1" x14ac:dyDescent="0.25">
      <c r="B73" s="166">
        <v>1990</v>
      </c>
      <c r="C73" s="169">
        <v>452.3</v>
      </c>
      <c r="D73" s="170">
        <v>3212.4595582406964</v>
      </c>
      <c r="E73" s="170">
        <v>7.1024973651131909</v>
      </c>
      <c r="F73" s="169">
        <v>112.2</v>
      </c>
      <c r="G73" s="170">
        <v>550.36572788575961</v>
      </c>
      <c r="H73" s="170">
        <v>4.9052203911386769</v>
      </c>
      <c r="I73" s="169">
        <v>204.1</v>
      </c>
      <c r="J73" s="170">
        <v>830.08592069044278</v>
      </c>
      <c r="K73" s="170">
        <v>4.0670549764352906</v>
      </c>
      <c r="L73" s="170"/>
      <c r="M73" s="170"/>
      <c r="N73" s="170"/>
      <c r="O73" s="170"/>
      <c r="P73" s="170"/>
      <c r="Q73" s="170"/>
      <c r="R73" s="170"/>
      <c r="S73" s="170"/>
      <c r="T73" s="170"/>
    </row>
    <row r="74" spans="2:20" ht="20.100000000000001" customHeight="1" x14ac:dyDescent="0.25">
      <c r="B74" s="166">
        <v>1991</v>
      </c>
      <c r="C74" s="169">
        <v>679.3</v>
      </c>
      <c r="D74" s="170">
        <v>5137.8344843209225</v>
      </c>
      <c r="E74" s="170">
        <v>7.5634248260281511</v>
      </c>
      <c r="F74" s="169">
        <v>74.7</v>
      </c>
      <c r="G74" s="170">
        <v>463.11502462804168</v>
      </c>
      <c r="H74" s="170">
        <v>6.1996656576712406</v>
      </c>
      <c r="I74" s="169">
        <v>91.3</v>
      </c>
      <c r="J74" s="170">
        <v>627.67035594190622</v>
      </c>
      <c r="K74" s="170">
        <v>6.874812222802916</v>
      </c>
      <c r="L74" s="170"/>
      <c r="M74" s="170"/>
      <c r="N74" s="170"/>
      <c r="O74" s="170"/>
      <c r="P74" s="170"/>
      <c r="Q74" s="170"/>
      <c r="R74" s="170"/>
      <c r="S74" s="170"/>
      <c r="T74" s="170"/>
    </row>
    <row r="75" spans="2:20" ht="20.100000000000001" customHeight="1" x14ac:dyDescent="0.25">
      <c r="B75" s="166">
        <v>1992</v>
      </c>
      <c r="C75" s="169">
        <v>1181.5999999999999</v>
      </c>
      <c r="D75" s="170">
        <v>7295.8491818976254</v>
      </c>
      <c r="E75" s="170">
        <v>6.1745507632850591</v>
      </c>
      <c r="F75" s="169">
        <v>65.7</v>
      </c>
      <c r="G75" s="170">
        <v>399.26306539104922</v>
      </c>
      <c r="H75" s="170">
        <v>6.0770634001681767</v>
      </c>
      <c r="I75" s="169">
        <v>153.6</v>
      </c>
      <c r="J75" s="170">
        <v>965.60035717290782</v>
      </c>
      <c r="K75" s="170">
        <v>6.2864606586777851</v>
      </c>
      <c r="L75" s="170"/>
      <c r="M75" s="170"/>
      <c r="N75" s="170"/>
      <c r="O75" s="170"/>
      <c r="P75" s="170"/>
      <c r="Q75" s="170"/>
      <c r="R75" s="170"/>
      <c r="S75" s="170"/>
      <c r="T75" s="170"/>
    </row>
    <row r="76" spans="2:20" ht="20.100000000000001" customHeight="1" x14ac:dyDescent="0.25">
      <c r="B76" s="166">
        <v>1993</v>
      </c>
      <c r="C76" s="169">
        <v>1398.1</v>
      </c>
      <c r="D76" s="170">
        <v>9159.9186897477775</v>
      </c>
      <c r="E76" s="170">
        <v>6.5516906442656309</v>
      </c>
      <c r="F76" s="169">
        <v>29.5</v>
      </c>
      <c r="G76" s="170">
        <v>158.83551346071883</v>
      </c>
      <c r="H76" s="170">
        <v>5.3842546935836895</v>
      </c>
      <c r="I76" s="169">
        <v>185.4</v>
      </c>
      <c r="J76" s="170">
        <v>1218.7612550444037</v>
      </c>
      <c r="K76" s="170">
        <v>6.5736853022891246</v>
      </c>
      <c r="L76" s="170"/>
      <c r="M76" s="170"/>
      <c r="N76" s="170"/>
      <c r="O76" s="170"/>
      <c r="P76" s="170"/>
      <c r="Q76" s="170"/>
      <c r="R76" s="170"/>
      <c r="S76" s="170"/>
      <c r="T76" s="170"/>
    </row>
    <row r="77" spans="2:20" ht="20.100000000000001" customHeight="1" x14ac:dyDescent="0.25">
      <c r="B77" s="166">
        <v>1994</v>
      </c>
      <c r="C77" s="169">
        <v>1518.5</v>
      </c>
      <c r="D77" s="170">
        <v>8990.0672763495349</v>
      </c>
      <c r="E77" s="170">
        <v>5.9203604058936676</v>
      </c>
      <c r="F77" s="169">
        <v>70.400000000000006</v>
      </c>
      <c r="G77" s="170">
        <v>435.350721907295</v>
      </c>
      <c r="H77" s="170">
        <v>6.1839591180013489</v>
      </c>
      <c r="I77" s="169">
        <v>159.4</v>
      </c>
      <c r="J77" s="170">
        <v>1333.7530759261283</v>
      </c>
      <c r="K77" s="170">
        <v>8.3673342278929006</v>
      </c>
      <c r="L77" s="170"/>
      <c r="M77" s="170"/>
      <c r="N77" s="170"/>
      <c r="O77" s="170"/>
      <c r="P77" s="170"/>
      <c r="Q77" s="170"/>
      <c r="R77" s="170"/>
      <c r="S77" s="170"/>
      <c r="T77" s="170"/>
    </row>
    <row r="78" spans="2:20" ht="20.100000000000001" customHeight="1" x14ac:dyDescent="0.25">
      <c r="B78" s="166">
        <v>1995</v>
      </c>
      <c r="C78" s="169">
        <v>1779.1</v>
      </c>
      <c r="D78" s="170">
        <v>12220.023376867071</v>
      </c>
      <c r="E78" s="170">
        <v>6.8686545876381722</v>
      </c>
      <c r="F78" s="169">
        <v>55.7</v>
      </c>
      <c r="G78" s="170">
        <v>298.9564636828419</v>
      </c>
      <c r="H78" s="170">
        <v>5.3672614664783103</v>
      </c>
      <c r="I78" s="169">
        <v>165.8</v>
      </c>
      <c r="J78" s="170">
        <v>1449.5289616749085</v>
      </c>
      <c r="K78" s="170">
        <v>8.7426354745169377</v>
      </c>
      <c r="L78" s="170"/>
      <c r="M78" s="170"/>
      <c r="N78" s="170"/>
      <c r="O78" s="170"/>
      <c r="P78" s="170"/>
      <c r="Q78" s="170"/>
      <c r="R78" s="170"/>
      <c r="S78" s="170"/>
      <c r="T78" s="170"/>
    </row>
    <row r="79" spans="2:20" ht="20.100000000000001" customHeight="1" x14ac:dyDescent="0.25">
      <c r="B79" s="166">
        <v>1996</v>
      </c>
      <c r="C79" s="169">
        <v>3094.3</v>
      </c>
      <c r="D79" s="170">
        <v>19826.668109095717</v>
      </c>
      <c r="E79" s="170">
        <v>6.407480887145951</v>
      </c>
      <c r="F79" s="169">
        <v>105.3</v>
      </c>
      <c r="G79" s="170">
        <v>491.74810380681066</v>
      </c>
      <c r="H79" s="170">
        <v>4.6699724957911748</v>
      </c>
      <c r="I79" s="169">
        <v>226.4</v>
      </c>
      <c r="J79" s="170">
        <v>1852.7400141838857</v>
      </c>
      <c r="K79" s="170">
        <v>8.1834806280206962</v>
      </c>
      <c r="L79" s="170"/>
      <c r="M79" s="170"/>
      <c r="N79" s="170"/>
      <c r="O79" s="170"/>
      <c r="P79" s="170"/>
      <c r="Q79" s="170"/>
      <c r="R79" s="170"/>
      <c r="S79" s="170"/>
      <c r="T79" s="170"/>
    </row>
    <row r="80" spans="2:20" ht="20.100000000000001" customHeight="1" x14ac:dyDescent="0.25">
      <c r="B80" s="166">
        <v>1997</v>
      </c>
      <c r="C80" s="169">
        <v>2776</v>
      </c>
      <c r="D80" s="170">
        <v>17218.756385753608</v>
      </c>
      <c r="E80" s="170">
        <v>6.2027220409775241</v>
      </c>
      <c r="F80" s="169">
        <v>113.45</v>
      </c>
      <c r="G80" s="170">
        <v>526.24619859843983</v>
      </c>
      <c r="H80" s="170">
        <v>4.6385738087125592</v>
      </c>
      <c r="I80" s="169">
        <v>246.6</v>
      </c>
      <c r="J80" s="170">
        <v>1759.7033404252761</v>
      </c>
      <c r="K80" s="170">
        <v>7.1358610722841691</v>
      </c>
      <c r="L80" s="170"/>
      <c r="M80" s="170"/>
      <c r="N80" s="170"/>
      <c r="O80" s="170"/>
      <c r="P80" s="170"/>
      <c r="Q80" s="170"/>
      <c r="R80" s="170"/>
      <c r="S80" s="170"/>
      <c r="T80" s="170"/>
    </row>
    <row r="81" spans="2:20" ht="20.100000000000001" customHeight="1" x14ac:dyDescent="0.25">
      <c r="B81" s="166">
        <v>1998</v>
      </c>
      <c r="C81" s="169">
        <v>3340.2</v>
      </c>
      <c r="D81" s="170">
        <v>20121.885254769033</v>
      </c>
      <c r="E81" s="170">
        <v>6.0241558154508814</v>
      </c>
      <c r="F81" s="169">
        <v>105.4</v>
      </c>
      <c r="G81" s="170">
        <v>492.82992559470148</v>
      </c>
      <c r="H81" s="170">
        <v>4.6758057456802797</v>
      </c>
      <c r="I81" s="169">
        <v>184.8</v>
      </c>
      <c r="J81" s="170">
        <v>871.46755135648436</v>
      </c>
      <c r="K81" s="170">
        <v>4.715733503011279</v>
      </c>
      <c r="L81" s="170"/>
      <c r="M81" s="170"/>
      <c r="N81" s="170"/>
      <c r="O81" s="170"/>
      <c r="P81" s="170"/>
      <c r="Q81" s="170"/>
      <c r="R81" s="170"/>
      <c r="S81" s="170"/>
      <c r="T81" s="170"/>
    </row>
    <row r="82" spans="2:20" ht="20.100000000000001" customHeight="1" x14ac:dyDescent="0.25">
      <c r="B82" s="166">
        <v>1999</v>
      </c>
      <c r="C82" s="169">
        <v>3981.4120000000003</v>
      </c>
      <c r="D82" s="170">
        <v>22877.525753368674</v>
      </c>
      <c r="E82" s="170">
        <v>5.7460834883123555</v>
      </c>
      <c r="F82" s="169">
        <v>100.48</v>
      </c>
      <c r="G82" s="170">
        <v>470.59247773250155</v>
      </c>
      <c r="H82" s="170">
        <v>4.6834442449492588</v>
      </c>
      <c r="I82" s="169">
        <v>137.80000000000001</v>
      </c>
      <c r="J82" s="170">
        <v>1215.8474871683916</v>
      </c>
      <c r="K82" s="170">
        <v>8.8232763945456565</v>
      </c>
      <c r="L82" s="170"/>
      <c r="M82" s="170"/>
      <c r="N82" s="170"/>
      <c r="O82" s="170"/>
      <c r="P82" s="170"/>
      <c r="Q82" s="170"/>
      <c r="R82" s="170"/>
      <c r="S82" s="170"/>
      <c r="T82" s="170"/>
    </row>
    <row r="83" spans="2:20" ht="20.100000000000001" customHeight="1" x14ac:dyDescent="0.25">
      <c r="B83" s="166">
        <v>2000</v>
      </c>
      <c r="C83" s="169">
        <v>5079.5</v>
      </c>
      <c r="D83" s="170">
        <v>29074.200954407221</v>
      </c>
      <c r="E83" s="170">
        <v>5.723831273630716</v>
      </c>
      <c r="F83" s="169">
        <v>143.4</v>
      </c>
      <c r="G83" s="170">
        <v>695.5513084033513</v>
      </c>
      <c r="H83" s="170">
        <v>4.8504275341935239</v>
      </c>
      <c r="I83" s="169">
        <v>110</v>
      </c>
      <c r="J83" s="170">
        <v>0</v>
      </c>
      <c r="K83" s="170">
        <v>0</v>
      </c>
      <c r="L83" s="170"/>
      <c r="M83" s="170"/>
      <c r="N83" s="170"/>
      <c r="O83" s="170"/>
      <c r="P83" s="170"/>
      <c r="Q83" s="170"/>
      <c r="R83" s="170"/>
      <c r="S83" s="170"/>
      <c r="T83" s="170"/>
    </row>
    <row r="84" spans="2:20" ht="20.100000000000001" customHeight="1" x14ac:dyDescent="0.25">
      <c r="B84" s="166">
        <v>2001</v>
      </c>
      <c r="C84" s="169">
        <v>4465</v>
      </c>
      <c r="D84" s="170">
        <f>23865040/1000</f>
        <v>23865.040000000001</v>
      </c>
      <c r="E84" s="170">
        <f>D84/C84</f>
        <v>5.3449137737961925</v>
      </c>
      <c r="F84" s="169">
        <v>109</v>
      </c>
      <c r="G84" s="170">
        <f>439213/1000</f>
        <v>439.21300000000002</v>
      </c>
      <c r="H84" s="170">
        <f>G84/F84</f>
        <v>4.0294770642201838</v>
      </c>
      <c r="I84" s="169">
        <v>115.3</v>
      </c>
      <c r="J84" s="170">
        <f>1095880/1000</f>
        <v>1095.8800000000001</v>
      </c>
      <c r="K84" s="170">
        <f>J84/I84</f>
        <v>9.504596704249785</v>
      </c>
      <c r="L84" s="170"/>
      <c r="M84" s="170"/>
      <c r="N84" s="170"/>
      <c r="O84" s="170"/>
      <c r="P84" s="170"/>
      <c r="Q84" s="170"/>
      <c r="R84" s="170"/>
      <c r="S84" s="170"/>
      <c r="T84" s="170"/>
    </row>
    <row r="85" spans="2:20" ht="20.100000000000001" customHeight="1" x14ac:dyDescent="0.25">
      <c r="B85" s="166">
        <v>2002</v>
      </c>
      <c r="C85" s="169">
        <v>5847.61</v>
      </c>
      <c r="D85" s="170">
        <v>28909.307679999998</v>
      </c>
      <c r="E85" s="170">
        <v>4.9437817638317192</v>
      </c>
      <c r="F85" s="169">
        <v>367.8</v>
      </c>
      <c r="G85" s="170">
        <v>650.31425000000002</v>
      </c>
      <c r="H85" s="170">
        <v>1.7681192224034801</v>
      </c>
      <c r="I85" s="169">
        <v>126.45</v>
      </c>
      <c r="J85" s="170">
        <v>1335.9694</v>
      </c>
      <c r="K85" s="170">
        <v>10.56519889284302</v>
      </c>
      <c r="L85" s="170"/>
      <c r="M85" s="170"/>
      <c r="N85" s="170"/>
      <c r="O85" s="170"/>
      <c r="P85" s="170"/>
      <c r="Q85" s="170"/>
      <c r="R85" s="170"/>
      <c r="S85" s="170"/>
      <c r="T85" s="170"/>
    </row>
    <row r="86" spans="2:20" ht="20.100000000000001" customHeight="1" x14ac:dyDescent="0.25">
      <c r="B86" s="166">
        <v>2003</v>
      </c>
      <c r="C86" s="169">
        <v>6362.43</v>
      </c>
      <c r="D86" s="170">
        <v>33346.120600000002</v>
      </c>
      <c r="E86" s="170">
        <v>5.2410982281926879</v>
      </c>
      <c r="F86" s="169">
        <v>202.02</v>
      </c>
      <c r="G86" s="170">
        <v>980.99300000000005</v>
      </c>
      <c r="H86" s="170">
        <v>4.8559202059202056</v>
      </c>
      <c r="I86" s="169">
        <v>115.15</v>
      </c>
      <c r="J86" s="170">
        <v>1092.1473999999998</v>
      </c>
      <c r="K86" s="170">
        <v>9.4845627442466327</v>
      </c>
      <c r="L86" s="170"/>
      <c r="M86" s="170"/>
      <c r="N86" s="170"/>
      <c r="O86" s="170"/>
      <c r="P86" s="170"/>
      <c r="Q86" s="170"/>
      <c r="R86" s="170"/>
      <c r="S86" s="170"/>
      <c r="T86" s="170"/>
    </row>
    <row r="87" spans="2:20" ht="20.100000000000001" customHeight="1" x14ac:dyDescent="0.25">
      <c r="B87" s="166">
        <v>2004</v>
      </c>
      <c r="C87" s="169">
        <v>6430.7</v>
      </c>
      <c r="D87" s="170">
        <v>38379.618950000004</v>
      </c>
      <c r="E87" s="170">
        <v>5.968186814810208</v>
      </c>
      <c r="F87" s="169">
        <v>877.9</v>
      </c>
      <c r="G87" s="170">
        <v>1308.48</v>
      </c>
      <c r="H87" s="170">
        <v>1.4904658844970955</v>
      </c>
      <c r="I87" s="169">
        <v>106.94</v>
      </c>
      <c r="J87" s="170">
        <v>1340.3715099999999</v>
      </c>
      <c r="K87" s="170">
        <v>12.533864877501403</v>
      </c>
      <c r="L87" s="170"/>
      <c r="M87" s="170"/>
      <c r="N87" s="170"/>
      <c r="O87" s="170"/>
      <c r="P87" s="170"/>
      <c r="Q87" s="170"/>
      <c r="R87" s="170"/>
      <c r="S87" s="170"/>
      <c r="T87" s="170"/>
    </row>
    <row r="88" spans="2:20" ht="20.100000000000001" customHeight="1" x14ac:dyDescent="0.25">
      <c r="B88" s="166">
        <v>2005</v>
      </c>
      <c r="C88" s="169">
        <v>6213.08</v>
      </c>
      <c r="D88" s="170">
        <v>35093.710279999999</v>
      </c>
      <c r="E88" s="170">
        <v>5.6483596348348968</v>
      </c>
      <c r="F88" s="169">
        <v>1032.33</v>
      </c>
      <c r="G88" s="170">
        <v>1341.5070000000001</v>
      </c>
      <c r="H88" s="170">
        <v>1.2994943477376422</v>
      </c>
      <c r="I88" s="169">
        <v>153.74</v>
      </c>
      <c r="J88" s="170">
        <v>1778.23432</v>
      </c>
      <c r="K88" s="170">
        <v>11.566503967737738</v>
      </c>
      <c r="L88" s="170"/>
      <c r="M88" s="170"/>
      <c r="N88" s="170"/>
      <c r="O88" s="170"/>
      <c r="P88" s="170"/>
      <c r="Q88" s="170"/>
      <c r="R88" s="170"/>
      <c r="S88" s="170"/>
      <c r="T88" s="170"/>
    </row>
    <row r="89" spans="2:20" ht="20.100000000000001" customHeight="1" x14ac:dyDescent="0.25">
      <c r="B89" s="166">
        <v>2006</v>
      </c>
      <c r="C89" s="169">
        <v>6584.9854999999998</v>
      </c>
      <c r="D89" s="170">
        <v>39332.959171570539</v>
      </c>
      <c r="E89" s="170">
        <v>5.9731276813852574</v>
      </c>
      <c r="F89" s="169">
        <v>313.03199999999998</v>
      </c>
      <c r="G89" s="170">
        <v>682.39416999999992</v>
      </c>
      <c r="H89" s="170">
        <v>2.179950196784993</v>
      </c>
      <c r="I89" s="169">
        <v>209.83099999999999</v>
      </c>
      <c r="J89" s="170">
        <v>2510.30854</v>
      </c>
      <c r="K89" s="170">
        <v>11.963477941772188</v>
      </c>
      <c r="L89" s="170"/>
      <c r="M89" s="170"/>
      <c r="N89" s="170"/>
      <c r="O89" s="170"/>
      <c r="P89" s="170"/>
      <c r="Q89" s="170"/>
      <c r="R89" s="170"/>
      <c r="S89" s="170"/>
      <c r="T89" s="170"/>
    </row>
    <row r="90" spans="2:20" ht="20.100000000000001" customHeight="1" x14ac:dyDescent="0.25">
      <c r="B90" s="166">
        <v>2007</v>
      </c>
      <c r="C90" s="169">
        <v>7039.7125500000002</v>
      </c>
      <c r="D90" s="170">
        <v>41122.755214336074</v>
      </c>
      <c r="E90" s="170">
        <v>5.8415389722604623</v>
      </c>
      <c r="F90" s="169">
        <v>831.06</v>
      </c>
      <c r="G90" s="170">
        <v>726.10718000000008</v>
      </c>
      <c r="H90" s="170">
        <f>AVERAGE(H87:H88)</f>
        <v>1.3949801161173689</v>
      </c>
      <c r="I90" s="169">
        <v>129.23349999999999</v>
      </c>
      <c r="J90" s="170">
        <v>1493.9455707226834</v>
      </c>
      <c r="K90" s="170">
        <v>14.982563598436892</v>
      </c>
      <c r="L90" s="170"/>
      <c r="M90" s="170"/>
      <c r="N90" s="170"/>
      <c r="O90" s="170"/>
      <c r="P90" s="170"/>
      <c r="Q90" s="170"/>
      <c r="R90" s="170"/>
      <c r="S90" s="170"/>
      <c r="T90" s="170"/>
    </row>
    <row r="91" spans="2:20" ht="20.100000000000001" customHeight="1" x14ac:dyDescent="0.25">
      <c r="B91" s="166">
        <v>2008</v>
      </c>
      <c r="C91" s="169">
        <f>6090139/1000</f>
        <v>6090.1390000000001</v>
      </c>
      <c r="D91" s="170">
        <f>32842769.29/1000</f>
        <v>32842.769289999997</v>
      </c>
      <c r="E91" s="170">
        <f>+D91/C91</f>
        <v>5.3927782748472568</v>
      </c>
      <c r="F91" s="169">
        <f>+'PROD ACU PROVINCIAS'!P27/1000</f>
        <v>674.37757999999997</v>
      </c>
      <c r="G91" s="170">
        <f>+'PROD ACU PROVINCIAS'!Q27/1000</f>
        <v>601.31528000000003</v>
      </c>
      <c r="H91" s="170">
        <f>+G91/F91</f>
        <v>0.89165965452172957</v>
      </c>
      <c r="I91" s="169">
        <f>112686/1000</f>
        <v>112.68600000000001</v>
      </c>
      <c r="J91" s="170">
        <f>1232033/1000</f>
        <v>1232.0329999999999</v>
      </c>
      <c r="K91" s="170">
        <f>+J91/I91</f>
        <v>10.933328008803221</v>
      </c>
      <c r="L91" s="170"/>
      <c r="M91" s="170"/>
      <c r="N91" s="170"/>
      <c r="O91" s="170"/>
      <c r="P91" s="170"/>
      <c r="Q91" s="170"/>
      <c r="R91" s="170"/>
      <c r="S91" s="170"/>
      <c r="T91" s="170"/>
    </row>
    <row r="92" spans="2:20" ht="20.100000000000001" customHeight="1" x14ac:dyDescent="0.25">
      <c r="B92" s="166">
        <v>2009</v>
      </c>
      <c r="C92" s="169">
        <v>6918.2343099999989</v>
      </c>
      <c r="D92" s="170">
        <v>37514.283400000008</v>
      </c>
      <c r="E92" s="170">
        <f>+D92/C92</f>
        <v>5.4225228170972448</v>
      </c>
      <c r="F92" s="169">
        <v>392.459</v>
      </c>
      <c r="G92" s="170">
        <v>437.76523999999995</v>
      </c>
      <c r="H92" s="170">
        <f>+G92/F92</f>
        <v>1.115441969734418</v>
      </c>
      <c r="I92" s="169">
        <v>151.196</v>
      </c>
      <c r="J92" s="170">
        <v>1462.2858200000001</v>
      </c>
      <c r="K92" s="170">
        <f>+J92/I92</f>
        <v>9.6714583719146017</v>
      </c>
      <c r="L92" s="170"/>
      <c r="M92" s="170"/>
      <c r="N92" s="170"/>
      <c r="O92" s="170"/>
      <c r="P92" s="170"/>
      <c r="Q92" s="170"/>
      <c r="R92" s="170"/>
      <c r="S92" s="170"/>
      <c r="T92" s="170"/>
    </row>
    <row r="93" spans="2:20" ht="20.100000000000001" customHeight="1" x14ac:dyDescent="0.25">
      <c r="B93" s="166">
        <v>2010</v>
      </c>
      <c r="C93" s="169">
        <v>7020.7549399999998</v>
      </c>
      <c r="D93" s="170">
        <v>41668.598960000003</v>
      </c>
      <c r="E93" s="170">
        <f>++D93/C93</f>
        <v>5.9350595934630359</v>
      </c>
      <c r="F93" s="169">
        <v>790.5095</v>
      </c>
      <c r="G93" s="170">
        <v>693.51387</v>
      </c>
      <c r="H93" s="170">
        <f>+G93/F93</f>
        <v>0.87729985534645694</v>
      </c>
      <c r="I93" s="169">
        <v>124.248</v>
      </c>
      <c r="J93" s="170">
        <v>1344.8533600000001</v>
      </c>
      <c r="K93" s="170">
        <f>+J93/I93</f>
        <v>10.823943725452322</v>
      </c>
      <c r="L93" s="169">
        <v>1.25</v>
      </c>
      <c r="M93" s="170">
        <v>562.5</v>
      </c>
      <c r="N93" s="170">
        <f t="shared" ref="N93:N98" si="0">M93/L93</f>
        <v>450</v>
      </c>
      <c r="O93" s="170"/>
      <c r="P93" s="170"/>
      <c r="Q93" s="170"/>
      <c r="R93" s="170"/>
      <c r="S93" s="170"/>
      <c r="T93" s="170"/>
    </row>
    <row r="94" spans="2:20" ht="20.100000000000001" customHeight="1" x14ac:dyDescent="0.25">
      <c r="B94" s="166">
        <v>2011</v>
      </c>
      <c r="C94" s="169">
        <v>6773.4895999999999</v>
      </c>
      <c r="D94" s="170">
        <v>44880.370600000002</v>
      </c>
      <c r="E94" s="170">
        <f>+D94/C94</f>
        <v>6.6258861016041131</v>
      </c>
      <c r="F94" s="169">
        <v>595.66600000000005</v>
      </c>
      <c r="G94" s="170">
        <v>844.67898000000002</v>
      </c>
      <c r="H94" s="170">
        <f>+G94/F94</f>
        <v>1.4180412848811246</v>
      </c>
      <c r="I94" s="169">
        <v>140.19104999999999</v>
      </c>
      <c r="J94" s="170">
        <v>1208.3049900000001</v>
      </c>
      <c r="K94" s="170">
        <f>+J94/I94</f>
        <v>8.6189880880412844</v>
      </c>
      <c r="L94" s="169">
        <v>1.7</v>
      </c>
      <c r="M94" s="170">
        <v>710.38</v>
      </c>
      <c r="N94" s="170">
        <f t="shared" si="0"/>
        <v>417.87058823529412</v>
      </c>
      <c r="O94" s="170"/>
      <c r="P94" s="170"/>
      <c r="Q94" s="170"/>
      <c r="R94" s="170"/>
      <c r="S94" s="170"/>
      <c r="T94" s="170"/>
    </row>
    <row r="95" spans="2:20" ht="21" customHeight="1" x14ac:dyDescent="0.25">
      <c r="B95" s="166">
        <v>2012</v>
      </c>
      <c r="C95" s="169">
        <v>6274.3132300000007</v>
      </c>
      <c r="D95" s="170">
        <v>47097.293850000002</v>
      </c>
      <c r="E95" s="170">
        <f>+D95/C95</f>
        <v>7.5063663740613089</v>
      </c>
      <c r="F95" s="169">
        <v>1247.248</v>
      </c>
      <c r="G95" s="170">
        <v>1117.1371000000001</v>
      </c>
      <c r="H95" s="170">
        <f>+G95/F95</f>
        <v>0.89568161263838475</v>
      </c>
      <c r="I95" s="169">
        <v>163.83860000000001</v>
      </c>
      <c r="J95" s="170">
        <v>1138.3505400000001</v>
      </c>
      <c r="K95" s="170">
        <f>+J95/I95</f>
        <v>6.9479996777316213</v>
      </c>
      <c r="L95" s="169">
        <v>1.6805999999999999</v>
      </c>
      <c r="M95" s="170">
        <v>699.35569999999996</v>
      </c>
      <c r="N95" s="170">
        <f t="shared" si="0"/>
        <v>416.13453528501725</v>
      </c>
      <c r="O95" s="170"/>
      <c r="P95" s="170"/>
      <c r="Q95" s="170"/>
      <c r="R95" s="170"/>
      <c r="S95" s="170"/>
      <c r="T95" s="170"/>
    </row>
    <row r="96" spans="2:20" ht="21" customHeight="1" x14ac:dyDescent="0.25">
      <c r="B96" s="166">
        <v>2013</v>
      </c>
      <c r="C96" s="169">
        <v>6217.3592799999997</v>
      </c>
      <c r="D96" s="170">
        <v>42834.032630000002</v>
      </c>
      <c r="E96" s="170">
        <v>6.8894253494065412</v>
      </c>
      <c r="F96" s="169">
        <v>1783.7625</v>
      </c>
      <c r="G96" s="170">
        <v>1529.2039500000001</v>
      </c>
      <c r="H96" s="170">
        <v>0.85729123131582818</v>
      </c>
      <c r="I96" s="169">
        <v>68.506500000000003</v>
      </c>
      <c r="J96" s="170">
        <v>225.11218</v>
      </c>
      <c r="K96" s="170">
        <v>3.2859973871092523</v>
      </c>
      <c r="L96" s="169">
        <v>1.98</v>
      </c>
      <c r="M96" s="170">
        <v>756.08849999999995</v>
      </c>
      <c r="N96" s="170">
        <f t="shared" si="0"/>
        <v>381.86287878787874</v>
      </c>
      <c r="O96" s="170"/>
      <c r="P96" s="170"/>
      <c r="Q96" s="170"/>
      <c r="R96" s="170"/>
      <c r="S96" s="170"/>
      <c r="T96" s="170"/>
    </row>
    <row r="97" spans="2:20" ht="21" customHeight="1" x14ac:dyDescent="0.25">
      <c r="B97" s="166">
        <v>2014</v>
      </c>
      <c r="C97" s="169">
        <v>4375.6978179999996</v>
      </c>
      <c r="D97" s="170">
        <v>32771.823870000007</v>
      </c>
      <c r="E97" s="170">
        <v>7.4895080129137037</v>
      </c>
      <c r="F97" s="169">
        <v>1288.2249999999999</v>
      </c>
      <c r="G97" s="170">
        <v>950.29372000000001</v>
      </c>
      <c r="H97" s="170">
        <v>0.73767681887868974</v>
      </c>
      <c r="I97" s="169">
        <v>158.11785</v>
      </c>
      <c r="J97" s="170">
        <v>451.286</v>
      </c>
      <c r="K97" s="170">
        <v>2.8541116641795976</v>
      </c>
      <c r="L97" s="169">
        <v>8.4629999999999992</v>
      </c>
      <c r="M97" s="170">
        <v>668.30399999999997</v>
      </c>
      <c r="N97" s="170">
        <f t="shared" si="0"/>
        <v>78.967741935483872</v>
      </c>
      <c r="O97" s="170"/>
      <c r="P97" s="170"/>
      <c r="Q97" s="170"/>
      <c r="R97" s="170"/>
      <c r="S97" s="170"/>
      <c r="T97" s="170"/>
    </row>
    <row r="98" spans="2:20" ht="21" customHeight="1" x14ac:dyDescent="0.25">
      <c r="B98" s="166">
        <v>2015</v>
      </c>
      <c r="C98" s="169">
        <v>8062.6276400000006</v>
      </c>
      <c r="D98" s="170">
        <v>57339.926680000004</v>
      </c>
      <c r="E98" s="170">
        <v>7.1118163011184281</v>
      </c>
      <c r="F98" s="169">
        <v>2365.6392999999998</v>
      </c>
      <c r="G98" s="170">
        <v>1798.3781000000001</v>
      </c>
      <c r="H98" s="170">
        <v>0.76020807567747128</v>
      </c>
      <c r="I98" s="169">
        <v>236.70421999999999</v>
      </c>
      <c r="J98" s="170">
        <v>1168.69235</v>
      </c>
      <c r="K98" s="170">
        <v>4.9373532503983242</v>
      </c>
      <c r="L98" s="169">
        <v>6.2569999999999997</v>
      </c>
      <c r="M98" s="170">
        <v>711.36149999999998</v>
      </c>
      <c r="N98" s="170">
        <f t="shared" si="0"/>
        <v>113.69050663257153</v>
      </c>
      <c r="O98" s="170"/>
      <c r="P98" s="170"/>
      <c r="Q98" s="170"/>
      <c r="R98" s="170"/>
      <c r="S98" s="170"/>
      <c r="T98" s="170"/>
    </row>
    <row r="99" spans="2:20" ht="21" customHeight="1" x14ac:dyDescent="0.25">
      <c r="B99" s="166">
        <v>2016</v>
      </c>
      <c r="C99" s="169">
        <v>7813.7997599999999</v>
      </c>
      <c r="D99" s="170">
        <v>60253.831149999998</v>
      </c>
      <c r="E99" s="170">
        <v>7.711207479163761</v>
      </c>
      <c r="F99" s="169">
        <v>1768.0072</v>
      </c>
      <c r="G99" s="170">
        <v>1369.1155100000001</v>
      </c>
      <c r="H99" s="170">
        <v>0.77438344708098483</v>
      </c>
      <c r="I99" s="169">
        <v>167.93789999999998</v>
      </c>
      <c r="J99" s="170">
        <v>803.76704000000007</v>
      </c>
      <c r="K99" s="170">
        <v>4.7860967655305924</v>
      </c>
      <c r="L99" s="169">
        <v>6.8521000000000001</v>
      </c>
      <c r="M99" s="170">
        <v>1049.5</v>
      </c>
      <c r="N99" s="170">
        <v>153.16472322353729</v>
      </c>
      <c r="O99" s="170"/>
      <c r="P99" s="170"/>
      <c r="Q99" s="170"/>
      <c r="R99" s="170"/>
      <c r="S99" s="170"/>
      <c r="T99" s="170"/>
    </row>
    <row r="100" spans="2:20" ht="21" customHeight="1" x14ac:dyDescent="0.25">
      <c r="B100" s="166">
        <v>2017</v>
      </c>
      <c r="C100" s="169">
        <v>5745.7314999999999</v>
      </c>
      <c r="D100" s="170">
        <v>50393.857909999999</v>
      </c>
      <c r="E100" s="170">
        <v>8.770660082184488</v>
      </c>
      <c r="F100" s="169">
        <v>931.43100000000004</v>
      </c>
      <c r="G100" s="170">
        <v>769.3823000000001</v>
      </c>
      <c r="H100" s="170">
        <v>0.8260217879800007</v>
      </c>
      <c r="I100" s="169">
        <v>190.703</v>
      </c>
      <c r="J100" s="170">
        <v>918.82918999999993</v>
      </c>
      <c r="K100" s="170">
        <v>4.8181160757827612</v>
      </c>
      <c r="L100" s="169">
        <v>7.1130409999999999</v>
      </c>
      <c r="M100" s="170">
        <v>1455.32242</v>
      </c>
      <c r="N100" s="170">
        <v>204.5991890107199</v>
      </c>
      <c r="O100" s="170"/>
      <c r="P100" s="170"/>
      <c r="Q100" s="170"/>
      <c r="R100" s="170"/>
      <c r="S100" s="170"/>
      <c r="T100" s="170"/>
    </row>
    <row r="101" spans="2:20" ht="21" customHeight="1" x14ac:dyDescent="0.25">
      <c r="B101" s="166">
        <v>2018</v>
      </c>
      <c r="C101" s="169">
        <v>6471.3893999999991</v>
      </c>
      <c r="D101" s="170">
        <v>58536.10282</v>
      </c>
      <c r="E101" s="170">
        <v>9.0453686529820025</v>
      </c>
      <c r="F101" s="169">
        <v>995.48599999999999</v>
      </c>
      <c r="G101" s="170">
        <v>662.43520000000012</v>
      </c>
      <c r="H101" s="170">
        <v>0.66543899160811915</v>
      </c>
      <c r="I101" s="169">
        <v>242.70089999999999</v>
      </c>
      <c r="J101" s="170">
        <v>1174.6093900000001</v>
      </c>
      <c r="K101" s="170">
        <v>4.8467300513429086</v>
      </c>
      <c r="L101" s="169">
        <v>8.5990000000000002</v>
      </c>
      <c r="M101" s="170">
        <v>1936.6367299999999</v>
      </c>
      <c r="N101" s="170">
        <v>225.21650540760552</v>
      </c>
      <c r="O101" s="170"/>
      <c r="P101" s="170"/>
      <c r="Q101" s="170"/>
      <c r="R101" s="170"/>
      <c r="S101" s="170"/>
      <c r="T101" s="170"/>
    </row>
    <row r="102" spans="2:20" ht="21" customHeight="1" x14ac:dyDescent="0.25">
      <c r="B102" s="166">
        <v>2019</v>
      </c>
      <c r="C102" s="169">
        <v>8786.2939499999993</v>
      </c>
      <c r="D102" s="170">
        <v>69383.025129999995</v>
      </c>
      <c r="E102" s="170">
        <v>7.8985219840167025</v>
      </c>
      <c r="F102" s="169">
        <v>1133.0693000000001</v>
      </c>
      <c r="G102" s="170">
        <v>859.40206000000001</v>
      </c>
      <c r="H102" s="170">
        <v>0.7590149780878227</v>
      </c>
      <c r="I102" s="169">
        <v>180.762</v>
      </c>
      <c r="J102" s="170">
        <v>967</v>
      </c>
      <c r="K102" s="170">
        <v>5.3495756851550658</v>
      </c>
      <c r="L102" s="169">
        <v>5.7839999999999998</v>
      </c>
      <c r="M102" s="170">
        <v>1854.7</v>
      </c>
      <c r="N102" s="170">
        <v>320.66044260027661</v>
      </c>
      <c r="O102" s="170"/>
      <c r="P102" s="170"/>
      <c r="Q102" s="170"/>
      <c r="R102" s="170"/>
      <c r="S102" s="170"/>
      <c r="T102" s="170"/>
    </row>
    <row r="103" spans="2:20" ht="21" customHeight="1" x14ac:dyDescent="0.25">
      <c r="B103" s="166">
        <v>2020</v>
      </c>
      <c r="C103" s="169">
        <v>5706.6662800000004</v>
      </c>
      <c r="D103" s="170">
        <v>49719.222109999995</v>
      </c>
      <c r="E103" s="170">
        <v>8.7124811002615683</v>
      </c>
      <c r="F103" s="169">
        <v>744.85728000000006</v>
      </c>
      <c r="G103" s="170">
        <v>686.80825000000004</v>
      </c>
      <c r="H103" s="170">
        <v>0.92206690924736612</v>
      </c>
      <c r="I103" s="169">
        <v>265.98070000000001</v>
      </c>
      <c r="J103" s="170">
        <v>1378.7699299999999</v>
      </c>
      <c r="K103" s="170">
        <v>5.1837217136431324</v>
      </c>
      <c r="L103" s="169">
        <v>6.4573</v>
      </c>
      <c r="M103" s="170">
        <v>1380.1618999999998</v>
      </c>
      <c r="N103" s="170">
        <v>213.73668561163331</v>
      </c>
      <c r="O103" s="170"/>
      <c r="P103" s="170"/>
      <c r="Q103" s="170"/>
      <c r="R103" s="170"/>
      <c r="S103" s="170"/>
      <c r="T103" s="170"/>
    </row>
    <row r="104" spans="2:20" ht="21" customHeight="1" x14ac:dyDescent="0.25">
      <c r="B104" s="166">
        <v>2021</v>
      </c>
      <c r="C104" s="169">
        <v>8616.2085300000017</v>
      </c>
      <c r="D104" s="170">
        <v>60540.693500000001</v>
      </c>
      <c r="E104" s="170">
        <v>7.0366135484559758</v>
      </c>
      <c r="F104" s="169">
        <v>711.7097</v>
      </c>
      <c r="G104" s="170">
        <v>397.25443000000001</v>
      </c>
      <c r="H104" s="170">
        <v>1.33</v>
      </c>
      <c r="I104" s="169">
        <v>228.1515</v>
      </c>
      <c r="J104" s="170">
        <v>1270.3794100000002</v>
      </c>
      <c r="K104" s="170">
        <v>5.5706546051035808</v>
      </c>
      <c r="L104" s="169">
        <v>3.0499000000000001</v>
      </c>
      <c r="M104" s="170">
        <v>1128.0709999999999</v>
      </c>
      <c r="N104" s="170">
        <v>369.87147119577685</v>
      </c>
      <c r="O104" s="170">
        <v>0.75</v>
      </c>
      <c r="P104" s="170">
        <v>0</v>
      </c>
      <c r="Q104" s="170">
        <v>0</v>
      </c>
      <c r="R104" s="170">
        <v>0.3</v>
      </c>
      <c r="S104" s="170">
        <v>24</v>
      </c>
      <c r="T104" s="170">
        <v>80</v>
      </c>
    </row>
    <row r="105" spans="2:20" ht="21" customHeight="1" x14ac:dyDescent="0.25">
      <c r="B105" s="53">
        <v>2022</v>
      </c>
      <c r="C105" s="58">
        <v>7302.22235</v>
      </c>
      <c r="D105" s="60">
        <v>64203.599340000001</v>
      </c>
      <c r="E105" s="54">
        <v>8.7923369438346395</v>
      </c>
      <c r="F105" s="58">
        <v>674.37757999999997</v>
      </c>
      <c r="G105" s="60">
        <v>601.31528000000003</v>
      </c>
      <c r="H105" s="60">
        <v>0.89165965452172957</v>
      </c>
      <c r="I105" s="58">
        <v>370.30609000000004</v>
      </c>
      <c r="J105" s="60">
        <v>2577.0013199999999</v>
      </c>
      <c r="K105" s="54">
        <v>6.9591124466789065</v>
      </c>
      <c r="L105" s="58">
        <v>8.1791199999999993</v>
      </c>
      <c r="M105" s="60">
        <v>1777.1851899999999</v>
      </c>
      <c r="N105" s="54">
        <v>217.28317838593884</v>
      </c>
      <c r="O105" s="60">
        <v>0</v>
      </c>
      <c r="P105" s="60">
        <v>0</v>
      </c>
      <c r="Q105" s="54">
        <v>0</v>
      </c>
      <c r="R105" s="60">
        <v>0</v>
      </c>
      <c r="S105" s="60">
        <v>0</v>
      </c>
      <c r="T105" s="54">
        <v>0</v>
      </c>
    </row>
    <row r="106" spans="2:20" ht="20.100000000000001" customHeight="1" x14ac:dyDescent="0.25">
      <c r="C106" s="30"/>
      <c r="D106" s="30"/>
      <c r="E106" s="3"/>
      <c r="F106" s="31"/>
      <c r="G106" s="31"/>
    </row>
    <row r="107" spans="2:20" ht="20.100000000000001" customHeight="1" x14ac:dyDescent="0.25">
      <c r="B107" s="63" t="s">
        <v>65</v>
      </c>
      <c r="C107" s="32"/>
      <c r="D107" s="28"/>
      <c r="E107" s="17"/>
      <c r="F107" s="32"/>
      <c r="G107" s="32"/>
      <c r="H107" s="17"/>
      <c r="I107" s="17"/>
      <c r="J107" s="33"/>
      <c r="K107" s="17"/>
    </row>
    <row r="108" spans="2:20" ht="20.100000000000001" customHeight="1" x14ac:dyDescent="0.25">
      <c r="B108" s="3"/>
      <c r="D108" s="7"/>
    </row>
    <row r="110" spans="2:20" ht="20.100000000000001" customHeight="1" x14ac:dyDescent="0.25">
      <c r="C110" s="16"/>
      <c r="D110" s="7"/>
      <c r="F110" s="174"/>
      <c r="H110" s="7"/>
      <c r="I110" s="176"/>
      <c r="J110" s="175"/>
      <c r="K110" s="175"/>
      <c r="L110" s="49"/>
      <c r="M110" s="48"/>
      <c r="N110" s="175"/>
    </row>
    <row r="111" spans="2:20" ht="20.100000000000001" customHeight="1" x14ac:dyDescent="0.25">
      <c r="D111" s="7"/>
      <c r="M111" s="3"/>
    </row>
    <row r="112" spans="2:20" ht="20.100000000000001" customHeight="1" x14ac:dyDescent="0.25">
      <c r="C112" s="28"/>
      <c r="D112" s="28"/>
      <c r="E112" s="28"/>
      <c r="G112" s="3"/>
      <c r="H112" s="7"/>
      <c r="M112" s="3"/>
    </row>
    <row r="113" spans="4:8" ht="20.100000000000001" customHeight="1" x14ac:dyDescent="0.25">
      <c r="D113" s="7"/>
    </row>
    <row r="114" spans="4:8" ht="20.100000000000001" customHeight="1" x14ac:dyDescent="0.25">
      <c r="H114" s="28"/>
    </row>
    <row r="115" spans="4:8" ht="20.100000000000001" customHeight="1" x14ac:dyDescent="0.25">
      <c r="D115" s="7"/>
    </row>
  </sheetData>
  <sheetProtection selectLockedCells="1" selectUnlockedCells="1"/>
  <mergeCells count="8">
    <mergeCell ref="O65:Q65"/>
    <mergeCell ref="R65:T65"/>
    <mergeCell ref="L65:N65"/>
    <mergeCell ref="B65:B67"/>
    <mergeCell ref="B21:B22"/>
    <mergeCell ref="C65:E65"/>
    <mergeCell ref="F65:H65"/>
    <mergeCell ref="I65:K65"/>
  </mergeCells>
  <pageMargins left="0.74791666666666667" right="0.74791666666666667" top="0.98402777777777772" bottom="0.98402777777777772" header="0.51180555555555551" footer="0.51180555555555551"/>
  <pageSetup paperSize="9" scale="31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80"/>
  <sheetViews>
    <sheetView topLeftCell="B14" zoomScaleNormal="100" workbookViewId="0">
      <selection activeCell="G42" sqref="G42"/>
    </sheetView>
  </sheetViews>
  <sheetFormatPr baseColWidth="10" defaultColWidth="11.42578125" defaultRowHeight="20.100000000000001" customHeight="1" x14ac:dyDescent="0.25"/>
  <cols>
    <col min="1" max="1" width="2" style="45" customWidth="1"/>
    <col min="2" max="2" width="8" style="45" customWidth="1"/>
    <col min="3" max="3" width="30" style="45" customWidth="1"/>
    <col min="4" max="4" width="24.85546875" style="45" customWidth="1"/>
    <col min="5" max="5" width="22.7109375" style="45" customWidth="1"/>
    <col min="6" max="6" width="22.140625" style="45" customWidth="1"/>
    <col min="7" max="7" width="28.42578125" style="45" customWidth="1"/>
    <col min="8" max="8" width="20.42578125" style="45" hidden="1" customWidth="1"/>
    <col min="9" max="9" width="21.42578125" style="45" customWidth="1"/>
    <col min="10" max="10" width="28.140625" style="45" customWidth="1"/>
    <col min="11" max="11" width="11.5703125" style="45" bestFit="1" customWidth="1"/>
    <col min="12" max="12" width="17.85546875" style="45" bestFit="1" customWidth="1"/>
    <col min="13" max="13" width="16.140625" style="45" bestFit="1" customWidth="1"/>
    <col min="14" max="14" width="18.42578125" style="45" customWidth="1"/>
    <col min="15" max="15" width="16.7109375" style="45" customWidth="1"/>
    <col min="16" max="16" width="11.42578125" style="45"/>
    <col min="17" max="17" width="21.28515625" style="45" customWidth="1"/>
    <col min="18" max="16384" width="11.42578125" style="45"/>
  </cols>
  <sheetData>
    <row r="3" spans="1:18" ht="28.5" customHeight="1" x14ac:dyDescent="0.25"/>
    <row r="4" spans="1:18" ht="3.75" customHeight="1" x14ac:dyDescent="0.25">
      <c r="A4" s="83"/>
      <c r="B4" s="83"/>
      <c r="C4" s="83"/>
      <c r="D4" s="83"/>
      <c r="E4" s="83"/>
      <c r="F4" s="83"/>
      <c r="G4" s="83"/>
      <c r="H4" s="83"/>
    </row>
    <row r="5" spans="1:18" s="84" customFormat="1" ht="15" customHeight="1" x14ac:dyDescent="0.25"/>
    <row r="6" spans="1:18" s="84" customFormat="1" ht="19.5" customHeight="1" x14ac:dyDescent="0.25">
      <c r="C6" s="64" t="s">
        <v>76</v>
      </c>
      <c r="I6" s="85"/>
      <c r="J6" s="85"/>
      <c r="K6" s="85"/>
      <c r="L6" s="85"/>
      <c r="M6" s="85"/>
      <c r="N6" s="85"/>
      <c r="O6" s="85"/>
      <c r="P6" s="85"/>
      <c r="Q6" s="85"/>
      <c r="R6" s="85"/>
    </row>
    <row r="7" spans="1:18" ht="3" customHeight="1" x14ac:dyDescent="0.25">
      <c r="B7" s="86"/>
      <c r="C7" s="87"/>
      <c r="D7" s="88"/>
      <c r="E7" s="87"/>
      <c r="F7" s="88"/>
      <c r="G7" s="88"/>
      <c r="H7" s="88"/>
    </row>
    <row r="8" spans="1:18" ht="9.75" customHeight="1" x14ac:dyDescent="0.25">
      <c r="C8" s="64"/>
    </row>
    <row r="9" spans="1:18" s="89" customFormat="1" ht="25.5" customHeight="1" x14ac:dyDescent="0.25">
      <c r="C9" s="46" t="s">
        <v>55</v>
      </c>
      <c r="D9" s="65" t="s">
        <v>56</v>
      </c>
      <c r="E9" s="65" t="s">
        <v>57</v>
      </c>
      <c r="F9" s="90"/>
      <c r="I9" s="91"/>
      <c r="J9" s="91"/>
      <c r="K9" s="91"/>
      <c r="L9" s="91"/>
      <c r="M9" s="91"/>
      <c r="N9" s="91"/>
      <c r="O9" s="91"/>
      <c r="P9" s="91"/>
      <c r="Q9" s="91"/>
      <c r="R9" s="91"/>
    </row>
    <row r="10" spans="1:18" s="84" customFormat="1" ht="20.100000000000001" customHeight="1" x14ac:dyDescent="0.25">
      <c r="C10" s="67" t="s">
        <v>9</v>
      </c>
      <c r="D10" s="68">
        <v>6052878.4899999993</v>
      </c>
      <c r="E10" s="69">
        <v>51756851.309999995</v>
      </c>
      <c r="F10" s="177"/>
      <c r="G10" s="200"/>
      <c r="H10" s="200"/>
      <c r="I10" s="200"/>
      <c r="J10" s="200"/>
      <c r="K10" s="200"/>
      <c r="L10" s="200"/>
    </row>
    <row r="11" spans="1:18" s="84" customFormat="1" ht="20.100000000000001" customHeight="1" x14ac:dyDescent="0.25">
      <c r="C11" s="70" t="s">
        <v>10</v>
      </c>
      <c r="D11" s="71">
        <v>815243.57</v>
      </c>
      <c r="E11" s="72">
        <v>7337014.1399999987</v>
      </c>
      <c r="F11" s="177"/>
      <c r="G11" s="93"/>
      <c r="H11" s="93"/>
      <c r="I11" s="93"/>
      <c r="J11" s="93"/>
      <c r="K11" s="93"/>
      <c r="L11" s="93"/>
    </row>
    <row r="12" spans="1:18" s="84" customFormat="1" ht="20.100000000000001" customHeight="1" x14ac:dyDescent="0.25">
      <c r="C12" s="70" t="s">
        <v>11</v>
      </c>
      <c r="D12" s="71">
        <v>362816.39</v>
      </c>
      <c r="E12" s="72">
        <v>4831409.7</v>
      </c>
      <c r="F12" s="177"/>
    </row>
    <row r="13" spans="1:18" s="84" customFormat="1" ht="20.100000000000001" customHeight="1" x14ac:dyDescent="0.25">
      <c r="C13" s="70" t="s">
        <v>12</v>
      </c>
      <c r="D13" s="71">
        <v>44944.009999999995</v>
      </c>
      <c r="E13" s="72">
        <v>190679.21</v>
      </c>
      <c r="F13" s="177"/>
      <c r="N13" s="94"/>
      <c r="Q13" s="95"/>
    </row>
    <row r="14" spans="1:18" s="84" customFormat="1" ht="20.100000000000001" customHeight="1" x14ac:dyDescent="0.25">
      <c r="C14" s="70" t="s">
        <v>13</v>
      </c>
      <c r="D14" s="71">
        <v>24925.37</v>
      </c>
      <c r="E14" s="72">
        <v>85303.08</v>
      </c>
      <c r="F14" s="177"/>
      <c r="N14" s="94"/>
      <c r="Q14" s="95"/>
    </row>
    <row r="15" spans="1:18" s="84" customFormat="1" ht="20.100000000000001" customHeight="1" x14ac:dyDescent="0.25">
      <c r="C15" s="70" t="s">
        <v>15</v>
      </c>
      <c r="D15" s="71">
        <v>1128.0900000000001</v>
      </c>
      <c r="E15" s="72">
        <v>1859.5700000000002</v>
      </c>
      <c r="F15" s="177"/>
      <c r="N15" s="94"/>
      <c r="Q15" s="95"/>
    </row>
    <row r="16" spans="1:18" s="84" customFormat="1" ht="20.100000000000001" customHeight="1" x14ac:dyDescent="0.25">
      <c r="C16" s="70" t="s">
        <v>14</v>
      </c>
      <c r="D16" s="71">
        <v>286.42999999999995</v>
      </c>
      <c r="E16" s="72">
        <v>482.32999999999993</v>
      </c>
      <c r="F16" s="177"/>
      <c r="N16" s="94"/>
      <c r="Q16" s="95"/>
    </row>
    <row r="17" spans="3:17" s="84" customFormat="1" ht="20.100000000000001" customHeight="1" x14ac:dyDescent="0.25">
      <c r="C17" s="73" t="s">
        <v>16</v>
      </c>
      <c r="D17" s="74">
        <v>7302222.3499999996</v>
      </c>
      <c r="E17" s="75">
        <v>64203599.339999996</v>
      </c>
      <c r="F17" s="173"/>
      <c r="H17" s="171"/>
      <c r="N17" s="94"/>
      <c r="Q17" s="95"/>
    </row>
    <row r="18" spans="3:17" s="84" customFormat="1" ht="20.100000000000001" customHeight="1" x14ac:dyDescent="0.25">
      <c r="C18" s="67" t="s">
        <v>17</v>
      </c>
      <c r="D18" s="68">
        <v>342851.9</v>
      </c>
      <c r="E18" s="66">
        <v>1702024.07</v>
      </c>
      <c r="G18" s="178"/>
      <c r="H18" s="171"/>
      <c r="I18" s="171"/>
      <c r="N18" s="94"/>
      <c r="Q18" s="95"/>
    </row>
    <row r="19" spans="3:17" s="84" customFormat="1" ht="20.100000000000001" customHeight="1" x14ac:dyDescent="0.25">
      <c r="C19" s="70" t="s">
        <v>47</v>
      </c>
      <c r="D19" s="71">
        <v>26940.74</v>
      </c>
      <c r="E19" s="56">
        <v>859778.25</v>
      </c>
      <c r="G19" s="178"/>
      <c r="H19" s="171"/>
      <c r="I19" s="171"/>
      <c r="N19" s="94"/>
      <c r="Q19" s="95"/>
    </row>
    <row r="20" spans="3:17" s="84" customFormat="1" ht="20.100000000000001" customHeight="1" x14ac:dyDescent="0.25">
      <c r="C20" s="70" t="s">
        <v>69</v>
      </c>
      <c r="D20" s="71">
        <v>513.45000000000005</v>
      </c>
      <c r="E20" s="56">
        <v>15199</v>
      </c>
      <c r="G20" s="178"/>
      <c r="H20" s="171"/>
      <c r="I20" s="171"/>
      <c r="N20" s="94"/>
      <c r="Q20" s="95"/>
    </row>
    <row r="21" spans="3:17" s="84" customFormat="1" ht="20.100000000000001" customHeight="1" x14ac:dyDescent="0.25">
      <c r="C21" s="73" t="s">
        <v>18</v>
      </c>
      <c r="D21" s="76">
        <v>370306.09</v>
      </c>
      <c r="E21" s="78">
        <v>2577001.3200000003</v>
      </c>
      <c r="G21" s="178"/>
      <c r="H21" s="171"/>
      <c r="I21" s="171"/>
    </row>
    <row r="22" spans="3:17" s="84" customFormat="1" ht="20.100000000000001" customHeight="1" x14ac:dyDescent="0.25">
      <c r="C22" s="70" t="s">
        <v>19</v>
      </c>
      <c r="D22" s="71">
        <v>640150</v>
      </c>
      <c r="E22" s="77">
        <v>518000</v>
      </c>
      <c r="F22" s="96"/>
      <c r="H22" s="171"/>
      <c r="I22" s="171"/>
    </row>
    <row r="23" spans="3:17" s="84" customFormat="1" ht="20.100000000000001" customHeight="1" x14ac:dyDescent="0.25">
      <c r="C23" s="70" t="s">
        <v>20</v>
      </c>
      <c r="D23" s="71">
        <v>28384.58</v>
      </c>
      <c r="E23" s="77">
        <v>41359.879999999997</v>
      </c>
      <c r="F23" s="96"/>
      <c r="H23" s="171"/>
      <c r="I23" s="171"/>
    </row>
    <row r="24" spans="3:17" s="84" customFormat="1" ht="20.100000000000001" customHeight="1" x14ac:dyDescent="0.25">
      <c r="C24" s="70" t="s">
        <v>21</v>
      </c>
      <c r="D24" s="71">
        <v>4670</v>
      </c>
      <c r="E24" s="77">
        <v>30568</v>
      </c>
      <c r="F24" s="96"/>
      <c r="H24" s="171"/>
      <c r="I24" s="171"/>
    </row>
    <row r="25" spans="3:17" s="84" customFormat="1" ht="20.100000000000001" customHeight="1" x14ac:dyDescent="0.25">
      <c r="C25" s="70" t="s">
        <v>22</v>
      </c>
      <c r="D25" s="71">
        <v>1173</v>
      </c>
      <c r="E25" s="77">
        <v>11387.4</v>
      </c>
      <c r="F25" s="96"/>
      <c r="H25" s="171"/>
      <c r="I25" s="171"/>
    </row>
    <row r="26" spans="3:17" s="84" customFormat="1" ht="20.100000000000001" customHeight="1" x14ac:dyDescent="0.25">
      <c r="C26" s="73" t="s">
        <v>23</v>
      </c>
      <c r="D26" s="74">
        <v>674377.58</v>
      </c>
      <c r="E26" s="75">
        <v>601315.28</v>
      </c>
      <c r="F26" s="92"/>
      <c r="G26" s="171"/>
      <c r="H26" s="171"/>
      <c r="I26" s="171"/>
    </row>
    <row r="27" spans="3:17" s="84" customFormat="1" ht="20.100000000000001" customHeight="1" x14ac:dyDescent="0.25">
      <c r="C27" s="70" t="s">
        <v>68</v>
      </c>
      <c r="D27" s="71">
        <v>6605.15</v>
      </c>
      <c r="E27" s="77">
        <v>118464.39</v>
      </c>
      <c r="F27" s="179"/>
      <c r="G27" s="171"/>
      <c r="H27" s="171"/>
    </row>
    <row r="28" spans="3:17" s="84" customFormat="1" ht="20.100000000000001" customHeight="1" x14ac:dyDescent="0.25">
      <c r="C28" s="70" t="s">
        <v>67</v>
      </c>
      <c r="D28" s="71">
        <v>3</v>
      </c>
      <c r="E28" s="77">
        <v>54</v>
      </c>
      <c r="F28" s="178"/>
      <c r="G28" s="171"/>
    </row>
    <row r="29" spans="3:17" s="84" customFormat="1" ht="20.100000000000001" customHeight="1" x14ac:dyDescent="0.25">
      <c r="C29" s="73" t="s">
        <v>48</v>
      </c>
      <c r="D29" s="76">
        <f>D27+D28</f>
        <v>6608.15</v>
      </c>
      <c r="E29" s="78">
        <f>E27+E28</f>
        <v>118518.39</v>
      </c>
      <c r="F29" s="96"/>
    </row>
    <row r="30" spans="3:17" s="84" customFormat="1" ht="20.100000000000001" customHeight="1" x14ac:dyDescent="0.25">
      <c r="C30" s="67" t="s">
        <v>24</v>
      </c>
      <c r="D30" s="68">
        <v>1362.84</v>
      </c>
      <c r="E30" s="79">
        <v>1117528.8</v>
      </c>
      <c r="F30" s="96"/>
      <c r="G30" s="145"/>
    </row>
    <row r="31" spans="3:17" s="84" customFormat="1" ht="20.100000000000001" customHeight="1" x14ac:dyDescent="0.25">
      <c r="C31" s="70" t="s">
        <v>25</v>
      </c>
      <c r="D31" s="71">
        <v>208.13</v>
      </c>
      <c r="E31" s="77">
        <v>541138</v>
      </c>
      <c r="F31" s="96"/>
      <c r="G31" s="145"/>
      <c r="H31" s="94"/>
    </row>
    <row r="32" spans="3:17" s="84" customFormat="1" ht="20.100000000000001" customHeight="1" x14ac:dyDescent="0.25">
      <c r="C32" s="73" t="s">
        <v>49</v>
      </c>
      <c r="D32" s="76">
        <f>D30+D31</f>
        <v>1570.9699999999998</v>
      </c>
      <c r="E32" s="78">
        <f>E30+E31</f>
        <v>1658666.8</v>
      </c>
      <c r="F32" s="96"/>
      <c r="H32" s="94"/>
    </row>
    <row r="33" spans="2:17" ht="22.5" customHeight="1" x14ac:dyDescent="0.25">
      <c r="C33" s="80" t="s">
        <v>26</v>
      </c>
      <c r="D33" s="81">
        <v>8355085.1399999987</v>
      </c>
      <c r="E33" s="82">
        <v>69159101.12999998</v>
      </c>
      <c r="F33" s="48"/>
      <c r="G33" s="48"/>
    </row>
    <row r="34" spans="2:17" ht="20.100000000000001" customHeight="1" x14ac:dyDescent="0.25">
      <c r="C34" s="84"/>
      <c r="D34" s="180"/>
      <c r="E34" s="84"/>
    </row>
    <row r="35" spans="2:17" s="84" customFormat="1" ht="20.100000000000001" customHeight="1" x14ac:dyDescent="0.25">
      <c r="C35" s="188" t="s">
        <v>72</v>
      </c>
    </row>
    <row r="36" spans="2:17" ht="5.25" customHeight="1" x14ac:dyDescent="0.25">
      <c r="B36" s="86"/>
      <c r="C36" s="87"/>
      <c r="D36" s="88"/>
      <c r="E36" s="87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</row>
    <row r="37" spans="2:17" s="84" customFormat="1" ht="20.100000000000001" customHeight="1" x14ac:dyDescent="0.25">
      <c r="F37" s="97"/>
      <c r="K37" s="98"/>
      <c r="L37" s="99"/>
    </row>
    <row r="38" spans="2:17" s="89" customFormat="1" ht="26.25" customHeight="1" x14ac:dyDescent="0.25">
      <c r="C38" s="110" t="s">
        <v>27</v>
      </c>
      <c r="D38" s="46" t="s">
        <v>80</v>
      </c>
      <c r="E38" s="45"/>
      <c r="F38" s="97"/>
      <c r="G38" s="97"/>
      <c r="H38" s="97"/>
      <c r="I38" s="97"/>
      <c r="J38" s="172"/>
      <c r="K38" s="100"/>
      <c r="L38" s="101"/>
    </row>
    <row r="39" spans="2:17" s="102" customFormat="1" ht="20.100000000000001" customHeight="1" x14ac:dyDescent="0.25">
      <c r="C39" s="70" t="s">
        <v>11</v>
      </c>
      <c r="D39" s="111">
        <v>2685349</v>
      </c>
      <c r="E39" s="45"/>
      <c r="F39" s="97"/>
      <c r="G39" s="97"/>
      <c r="H39" s="97"/>
      <c r="I39" s="97"/>
      <c r="J39" s="45"/>
      <c r="K39" s="45"/>
      <c r="L39" s="45"/>
    </row>
    <row r="40" spans="2:17" s="102" customFormat="1" ht="20.100000000000001" customHeight="1" x14ac:dyDescent="0.25">
      <c r="C40" s="70" t="s">
        <v>10</v>
      </c>
      <c r="D40" s="111">
        <v>1350000</v>
      </c>
      <c r="E40" s="45"/>
      <c r="F40" s="97"/>
      <c r="G40" s="97"/>
      <c r="H40" s="97"/>
      <c r="I40" s="97"/>
      <c r="J40" s="45"/>
      <c r="K40" s="45"/>
      <c r="L40" s="45"/>
    </row>
    <row r="41" spans="2:17" s="102" customFormat="1" ht="20.100000000000001" customHeight="1" x14ac:dyDescent="0.25">
      <c r="C41" s="70" t="s">
        <v>9</v>
      </c>
      <c r="D41" s="111">
        <v>350000</v>
      </c>
      <c r="E41" s="45"/>
      <c r="F41" s="97"/>
      <c r="G41" s="97"/>
      <c r="H41" s="97"/>
      <c r="I41" s="97"/>
      <c r="J41" s="45"/>
      <c r="K41" s="45"/>
      <c r="L41" s="45"/>
    </row>
    <row r="42" spans="2:17" ht="20.100000000000001" customHeight="1" x14ac:dyDescent="0.25">
      <c r="C42" s="70" t="s">
        <v>29</v>
      </c>
      <c r="D42" s="111">
        <v>340000</v>
      </c>
      <c r="F42" s="97"/>
      <c r="G42" s="97"/>
      <c r="H42" s="97"/>
      <c r="I42" s="97"/>
    </row>
    <row r="43" spans="2:17" ht="20.100000000000001" customHeight="1" x14ac:dyDescent="0.25">
      <c r="C43" s="73" t="s">
        <v>16</v>
      </c>
      <c r="D43" s="76">
        <f>SUM(D39:D42)</f>
        <v>4725349</v>
      </c>
      <c r="F43" s="97"/>
      <c r="G43" s="97"/>
      <c r="H43" s="97"/>
      <c r="I43" s="97"/>
    </row>
    <row r="44" spans="2:17" ht="20.100000000000001" customHeight="1" x14ac:dyDescent="0.25">
      <c r="C44" s="70" t="s">
        <v>47</v>
      </c>
      <c r="D44" s="111">
        <v>5000000</v>
      </c>
      <c r="F44" s="97"/>
      <c r="G44" s="97"/>
      <c r="H44" s="97"/>
      <c r="I44" s="97"/>
    </row>
    <row r="45" spans="2:17" ht="20.100000000000001" customHeight="1" x14ac:dyDescent="0.25">
      <c r="C45" s="181" t="s">
        <v>71</v>
      </c>
      <c r="D45" s="182">
        <v>5000000</v>
      </c>
    </row>
    <row r="46" spans="2:17" ht="20.100000000000001" customHeight="1" x14ac:dyDescent="0.25">
      <c r="C46" s="70" t="s">
        <v>61</v>
      </c>
      <c r="D46" s="111">
        <v>585000</v>
      </c>
    </row>
    <row r="47" spans="2:17" ht="20.100000000000001" customHeight="1" x14ac:dyDescent="0.25">
      <c r="C47" s="73" t="s">
        <v>62</v>
      </c>
      <c r="D47" s="76">
        <v>585000</v>
      </c>
    </row>
    <row r="48" spans="2:17" s="84" customFormat="1" ht="20.100000000000001" customHeight="1" x14ac:dyDescent="0.25">
      <c r="C48" s="80" t="s">
        <v>30</v>
      </c>
      <c r="D48" s="81">
        <f>D43+D45+D47</f>
        <v>10310349</v>
      </c>
      <c r="E48" s="45"/>
      <c r="F48" s="44"/>
    </row>
    <row r="49" spans="2:17" s="84" customFormat="1" ht="20.100000000000001" customHeight="1" x14ac:dyDescent="0.25">
      <c r="C49" s="64"/>
      <c r="D49" s="103"/>
      <c r="E49" s="104"/>
      <c r="F49" s="103"/>
      <c r="G49" s="104"/>
      <c r="H49" s="45"/>
    </row>
    <row r="50" spans="2:17" s="84" customFormat="1" ht="20.100000000000001" customHeight="1" x14ac:dyDescent="0.25">
      <c r="C50" s="189" t="s">
        <v>73</v>
      </c>
      <c r="D50" s="103"/>
      <c r="E50" s="104"/>
      <c r="F50" s="103"/>
      <c r="G50" s="104"/>
      <c r="H50" s="45"/>
    </row>
    <row r="51" spans="2:17" ht="5.25" customHeight="1" x14ac:dyDescent="0.25">
      <c r="B51" s="86"/>
      <c r="C51" s="87"/>
      <c r="D51" s="88"/>
      <c r="E51" s="87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</row>
    <row r="52" spans="2:17" ht="20.100000000000001" customHeight="1" x14ac:dyDescent="0.25">
      <c r="C52" s="84"/>
      <c r="D52" s="171"/>
      <c r="E52" s="171"/>
      <c r="F52" s="173"/>
      <c r="G52" s="48"/>
    </row>
    <row r="53" spans="2:17" ht="36" customHeight="1" x14ac:dyDescent="0.25">
      <c r="C53" s="112" t="s">
        <v>27</v>
      </c>
      <c r="D53" s="46" t="s">
        <v>80</v>
      </c>
      <c r="E53" s="113" t="s">
        <v>58</v>
      </c>
      <c r="F53" s="113" t="s">
        <v>31</v>
      </c>
      <c r="G53" s="113" t="s">
        <v>57</v>
      </c>
    </row>
    <row r="54" spans="2:17" ht="20.100000000000001" customHeight="1" x14ac:dyDescent="0.25">
      <c r="C54" s="67" t="s">
        <v>9</v>
      </c>
      <c r="D54" s="119">
        <v>19825209</v>
      </c>
      <c r="E54" s="117">
        <v>0.88735645712486555</v>
      </c>
      <c r="F54" s="125">
        <v>0.17</v>
      </c>
      <c r="G54" s="125">
        <v>3842347</v>
      </c>
      <c r="H54" s="114"/>
      <c r="I54" s="49"/>
      <c r="J54" s="183"/>
      <c r="L54" s="48"/>
      <c r="M54" s="49"/>
    </row>
    <row r="55" spans="2:17" ht="20.100000000000001" customHeight="1" x14ac:dyDescent="0.25">
      <c r="C55" s="70" t="s">
        <v>10</v>
      </c>
      <c r="D55" s="120">
        <v>12872910</v>
      </c>
      <c r="E55" s="118">
        <v>0.93619139728313172</v>
      </c>
      <c r="F55" s="126">
        <v>0.16</v>
      </c>
      <c r="G55" s="126">
        <v>2815790</v>
      </c>
      <c r="I55" s="49"/>
      <c r="J55" s="49"/>
      <c r="K55" s="49"/>
      <c r="L55" s="48"/>
      <c r="M55" s="49"/>
    </row>
    <row r="56" spans="2:17" ht="20.100000000000001" customHeight="1" x14ac:dyDescent="0.25">
      <c r="C56" s="70" t="s">
        <v>29</v>
      </c>
      <c r="D56" s="120">
        <v>303016</v>
      </c>
      <c r="E56" s="118">
        <v>1</v>
      </c>
      <c r="F56" s="126">
        <v>3.22</v>
      </c>
      <c r="G56" s="126">
        <v>974215</v>
      </c>
      <c r="H56" s="114"/>
      <c r="I56" s="49"/>
      <c r="J56" s="183"/>
      <c r="L56" s="48"/>
      <c r="M56" s="49"/>
    </row>
    <row r="57" spans="2:17" ht="20.100000000000001" customHeight="1" x14ac:dyDescent="0.25">
      <c r="C57" s="70" t="s">
        <v>11</v>
      </c>
      <c r="D57" s="120">
        <v>890787</v>
      </c>
      <c r="E57" s="118">
        <v>0</v>
      </c>
      <c r="F57" s="126">
        <v>0</v>
      </c>
      <c r="G57" s="126">
        <v>0</v>
      </c>
      <c r="I57" s="49"/>
      <c r="J57" s="49"/>
      <c r="K57" s="49"/>
      <c r="L57" s="48"/>
      <c r="M57" s="49"/>
    </row>
    <row r="58" spans="2:17" ht="20.100000000000001" customHeight="1" x14ac:dyDescent="0.25">
      <c r="C58" s="115" t="s">
        <v>16</v>
      </c>
      <c r="D58" s="121">
        <v>33891922</v>
      </c>
      <c r="E58" s="124">
        <v>0.88358963000091884</v>
      </c>
      <c r="F58" s="127">
        <v>0.25486581228922978</v>
      </c>
      <c r="G58" s="128">
        <v>7632352</v>
      </c>
      <c r="I58" s="49"/>
      <c r="L58" s="48"/>
    </row>
    <row r="59" spans="2:17" ht="20.100000000000001" customHeight="1" x14ac:dyDescent="0.25">
      <c r="C59" s="70" t="s">
        <v>47</v>
      </c>
      <c r="D59" s="120">
        <v>2200000</v>
      </c>
      <c r="E59" s="118">
        <v>0</v>
      </c>
      <c r="F59" s="126">
        <v>0</v>
      </c>
      <c r="G59" s="126">
        <v>0</v>
      </c>
      <c r="I59" s="49"/>
      <c r="J59" s="49"/>
      <c r="K59" s="49"/>
      <c r="L59" s="48"/>
    </row>
    <row r="60" spans="2:17" ht="20.100000000000001" customHeight="1" x14ac:dyDescent="0.25">
      <c r="C60" s="181" t="s">
        <v>71</v>
      </c>
      <c r="D60" s="184">
        <v>2200000</v>
      </c>
      <c r="E60" s="185">
        <v>0</v>
      </c>
      <c r="F60" s="186">
        <v>0</v>
      </c>
      <c r="G60" s="187">
        <v>0</v>
      </c>
      <c r="I60" s="49"/>
      <c r="L60" s="48"/>
    </row>
    <row r="61" spans="2:17" ht="20.100000000000001" customHeight="1" x14ac:dyDescent="0.25">
      <c r="C61" s="70" t="s">
        <v>21</v>
      </c>
      <c r="D61" s="120">
        <v>50000</v>
      </c>
      <c r="E61" s="118">
        <v>0</v>
      </c>
      <c r="F61" s="126">
        <v>0</v>
      </c>
      <c r="G61" s="126">
        <v>0</v>
      </c>
      <c r="H61" s="114"/>
      <c r="I61" s="49"/>
      <c r="L61" s="48"/>
    </row>
    <row r="62" spans="2:17" ht="20.100000000000001" customHeight="1" x14ac:dyDescent="0.25">
      <c r="C62" s="115" t="s">
        <v>23</v>
      </c>
      <c r="D62" s="122">
        <v>50000</v>
      </c>
      <c r="E62" s="124">
        <v>0</v>
      </c>
      <c r="F62" s="128">
        <v>0</v>
      </c>
      <c r="G62" s="128">
        <v>0</v>
      </c>
      <c r="H62" s="114"/>
      <c r="I62" s="49"/>
      <c r="L62" s="48"/>
    </row>
    <row r="63" spans="2:17" ht="20.100000000000001" customHeight="1" x14ac:dyDescent="0.25">
      <c r="C63" s="70" t="s">
        <v>61</v>
      </c>
      <c r="D63" s="120">
        <v>10000</v>
      </c>
      <c r="E63" s="118">
        <v>0</v>
      </c>
      <c r="F63" s="126">
        <v>0</v>
      </c>
      <c r="G63" s="126">
        <v>0</v>
      </c>
      <c r="I63" s="49"/>
      <c r="J63" s="49"/>
      <c r="K63" s="49"/>
      <c r="L63" s="48"/>
    </row>
    <row r="64" spans="2:17" ht="20.100000000000001" customHeight="1" x14ac:dyDescent="0.25">
      <c r="C64" s="73" t="s">
        <v>62</v>
      </c>
      <c r="D64" s="122">
        <v>10000</v>
      </c>
      <c r="E64" s="131">
        <v>0</v>
      </c>
      <c r="F64" s="128">
        <v>0</v>
      </c>
      <c r="G64" s="128">
        <v>0</v>
      </c>
      <c r="I64" s="49"/>
      <c r="L64" s="48"/>
    </row>
    <row r="65" spans="2:17" ht="20.100000000000001" customHeight="1" x14ac:dyDescent="0.25">
      <c r="C65" s="116" t="s">
        <v>32</v>
      </c>
      <c r="D65" s="123">
        <f>D58+D60+D62+D64</f>
        <v>36151922</v>
      </c>
      <c r="E65" s="132">
        <v>0.82835293846894231</v>
      </c>
      <c r="F65" s="129">
        <f>G65/(D65*E65)</f>
        <v>0.25486581228922978</v>
      </c>
      <c r="G65" s="130">
        <f>G58+G60+G62+G64</f>
        <v>7632352</v>
      </c>
      <c r="I65" s="49"/>
      <c r="J65" s="194"/>
    </row>
    <row r="66" spans="2:17" ht="20.100000000000001" customHeight="1" x14ac:dyDescent="0.25">
      <c r="D66" s="173"/>
      <c r="E66" s="103"/>
      <c r="F66" s="104"/>
      <c r="G66" s="104"/>
    </row>
    <row r="67" spans="2:17" ht="20.100000000000001" customHeight="1" x14ac:dyDescent="0.25">
      <c r="C67" s="189" t="s">
        <v>74</v>
      </c>
      <c r="D67" s="103"/>
      <c r="E67" s="104"/>
      <c r="F67" s="103"/>
      <c r="G67" s="103"/>
      <c r="H67" s="114"/>
      <c r="I67" s="49"/>
      <c r="J67" s="183"/>
      <c r="L67" s="48"/>
      <c r="M67" s="84"/>
      <c r="N67" s="84"/>
      <c r="O67" s="84"/>
      <c r="P67" s="84"/>
      <c r="Q67" s="84"/>
    </row>
    <row r="68" spans="2:17" ht="5.25" customHeight="1" x14ac:dyDescent="0.25">
      <c r="B68" s="86"/>
      <c r="C68" s="87"/>
      <c r="D68" s="88"/>
      <c r="E68" s="87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</row>
    <row r="69" spans="2:17" ht="20.100000000000001" customHeight="1" x14ac:dyDescent="0.25">
      <c r="C69" s="103"/>
      <c r="D69" s="96"/>
      <c r="E69" s="103"/>
      <c r="F69" s="96"/>
    </row>
    <row r="70" spans="2:17" ht="47.25" x14ac:dyDescent="0.25">
      <c r="C70" s="105" t="s">
        <v>33</v>
      </c>
      <c r="D70" s="106" t="s">
        <v>34</v>
      </c>
      <c r="E70" s="96"/>
      <c r="F70" s="199"/>
      <c r="G70" s="199"/>
      <c r="H70" s="199"/>
      <c r="I70" s="199"/>
    </row>
    <row r="71" spans="2:17" ht="26.85" customHeight="1" x14ac:dyDescent="0.25">
      <c r="C71" s="107" t="s">
        <v>35</v>
      </c>
      <c r="D71" s="108">
        <f>G65+E33</f>
        <v>76791453.12999998</v>
      </c>
      <c r="E71" s="44"/>
      <c r="F71" s="44"/>
      <c r="G71" s="44"/>
      <c r="H71" s="44"/>
    </row>
    <row r="72" spans="2:17" ht="20.100000000000001" customHeight="1" x14ac:dyDescent="0.25">
      <c r="D72" s="109"/>
      <c r="E72" s="96"/>
      <c r="F72" s="44"/>
      <c r="G72" s="44"/>
      <c r="H72" s="44"/>
    </row>
    <row r="73" spans="2:17" ht="20.100000000000001" customHeight="1" x14ac:dyDescent="0.25">
      <c r="C73" s="63" t="s">
        <v>65</v>
      </c>
      <c r="E73" s="44"/>
      <c r="F73" s="44"/>
      <c r="G73" s="44"/>
      <c r="H73" s="44"/>
    </row>
    <row r="75" spans="2:17" ht="20.100000000000001" customHeight="1" x14ac:dyDescent="0.25">
      <c r="D75" s="48"/>
    </row>
    <row r="76" spans="2:17" ht="20.100000000000001" customHeight="1" x14ac:dyDescent="0.25">
      <c r="D76" s="178"/>
      <c r="E76" s="49"/>
      <c r="F76" s="194"/>
      <c r="G76" s="49"/>
    </row>
    <row r="77" spans="2:17" ht="20.100000000000001" customHeight="1" x14ac:dyDescent="0.25">
      <c r="D77" s="49"/>
      <c r="E77" s="49"/>
      <c r="F77" s="194"/>
      <c r="G77" s="49"/>
    </row>
    <row r="78" spans="2:17" ht="20.100000000000001" customHeight="1" x14ac:dyDescent="0.25">
      <c r="D78" s="49"/>
      <c r="E78" s="49"/>
      <c r="F78" s="194"/>
      <c r="G78" s="49"/>
    </row>
    <row r="79" spans="2:17" ht="20.100000000000001" customHeight="1" x14ac:dyDescent="0.25">
      <c r="D79" s="183"/>
      <c r="E79" s="183"/>
      <c r="F79" s="194"/>
    </row>
    <row r="80" spans="2:17" ht="20.100000000000001" customHeight="1" x14ac:dyDescent="0.25">
      <c r="D80" s="183"/>
      <c r="E80" s="183"/>
      <c r="F80" s="194"/>
    </row>
  </sheetData>
  <sheetProtection selectLockedCells="1" selectUnlockedCells="1"/>
  <sortState xmlns:xlrd2="http://schemas.microsoft.com/office/spreadsheetml/2017/richdata2" ref="I54:M57">
    <sortCondition descending="1" ref="M54"/>
  </sortState>
  <mergeCells count="2">
    <mergeCell ref="F70:I70"/>
    <mergeCell ref="G10:L10"/>
  </mergeCells>
  <pageMargins left="0.74791666666666667" right="0.74791666666666667" top="0.98402777777777772" bottom="0.98402777777777772" header="0.51180555555555551" footer="0.51180555555555551"/>
  <pageSetup paperSize="9" firstPageNumber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U73"/>
  <sheetViews>
    <sheetView topLeftCell="C6" zoomScaleNormal="100" workbookViewId="0">
      <selection activeCell="K64" sqref="K64"/>
    </sheetView>
  </sheetViews>
  <sheetFormatPr baseColWidth="10" defaultColWidth="11.42578125" defaultRowHeight="20.100000000000001" customHeight="1" x14ac:dyDescent="0.2"/>
  <cols>
    <col min="1" max="1" width="4.28515625" style="133" customWidth="1"/>
    <col min="2" max="2" width="6.42578125" style="133" customWidth="1"/>
    <col min="3" max="3" width="25.42578125" style="133" customWidth="1"/>
    <col min="4" max="4" width="12.42578125" style="134" customWidth="1"/>
    <col min="5" max="5" width="15" style="134" bestFit="1" customWidth="1"/>
    <col min="6" max="6" width="15.140625" style="134" customWidth="1"/>
    <col min="7" max="7" width="15" style="134" bestFit="1" customWidth="1"/>
    <col min="8" max="8" width="12.85546875" style="134" bestFit="1" customWidth="1"/>
    <col min="9" max="9" width="15.5703125" style="134" customWidth="1"/>
    <col min="10" max="10" width="15.85546875" style="134" customWidth="1"/>
    <col min="11" max="11" width="13.85546875" style="134" bestFit="1" customWidth="1"/>
    <col min="12" max="12" width="17" style="134" customWidth="1"/>
    <col min="13" max="13" width="17.140625" style="134" bestFit="1" customWidth="1"/>
    <col min="14" max="14" width="12.140625" style="134" customWidth="1"/>
    <col min="15" max="15" width="15.140625" style="134" customWidth="1"/>
    <col min="16" max="16" width="16.140625" style="134" bestFit="1" customWidth="1"/>
    <col min="17" max="17" width="17.140625" style="134" bestFit="1" customWidth="1"/>
    <col min="18" max="18" width="21.140625" style="133" customWidth="1"/>
    <col min="19" max="19" width="18" style="133" customWidth="1"/>
    <col min="20" max="20" width="16.140625" style="133" customWidth="1"/>
    <col min="21" max="21" width="17.42578125" style="133" customWidth="1"/>
    <col min="22" max="16384" width="11.42578125" style="133"/>
  </cols>
  <sheetData>
    <row r="2" spans="2:21" ht="20.100000000000001" customHeight="1" x14ac:dyDescent="0.2">
      <c r="R2" s="134"/>
      <c r="S2" s="134"/>
      <c r="T2" s="134"/>
      <c r="U2" s="134"/>
    </row>
    <row r="3" spans="2:21" ht="27.75" customHeight="1" x14ac:dyDescent="0.25">
      <c r="G3" s="43"/>
    </row>
    <row r="4" spans="2:21" ht="6" customHeight="1" x14ac:dyDescent="0.25">
      <c r="B4" s="135"/>
      <c r="C4" s="135"/>
      <c r="D4" s="136"/>
      <c r="E4" s="136"/>
      <c r="F4" s="136"/>
      <c r="G4" s="137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2:21" s="138" customFormat="1" ht="19.5" customHeight="1" x14ac:dyDescent="0.2">
      <c r="N5" s="139"/>
      <c r="O5" s="139"/>
      <c r="P5" s="139"/>
      <c r="Q5" s="139"/>
    </row>
    <row r="6" spans="2:21" s="45" customFormat="1" ht="26.25" customHeight="1" x14ac:dyDescent="0.25">
      <c r="C6" s="191" t="s">
        <v>75</v>
      </c>
      <c r="E6" s="44"/>
      <c r="F6" s="44"/>
      <c r="G6" s="44"/>
      <c r="H6" s="44"/>
      <c r="I6" s="44"/>
      <c r="J6" s="140"/>
      <c r="K6" s="44"/>
      <c r="L6" s="44"/>
      <c r="M6" s="44"/>
      <c r="N6" s="44"/>
      <c r="O6" s="44"/>
      <c r="P6" s="44"/>
      <c r="Q6" s="44"/>
    </row>
    <row r="7" spans="2:21" s="45" customFormat="1" ht="5.25" customHeight="1" x14ac:dyDescent="0.25">
      <c r="C7" s="141"/>
      <c r="D7" s="87"/>
      <c r="E7" s="88"/>
      <c r="F7" s="87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</row>
    <row r="8" spans="2:21" s="142" customFormat="1" ht="20.100000000000001" customHeight="1" x14ac:dyDescent="0.25">
      <c r="D8" s="44"/>
      <c r="E8" s="44"/>
      <c r="F8" s="97"/>
      <c r="G8" s="97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spans="2:21" s="143" customFormat="1" ht="21" customHeight="1" x14ac:dyDescent="0.25">
      <c r="C9" s="203" t="s">
        <v>8</v>
      </c>
      <c r="D9" s="201" t="s">
        <v>36</v>
      </c>
      <c r="E9" s="201"/>
      <c r="F9" s="201" t="s">
        <v>37</v>
      </c>
      <c r="G9" s="201"/>
      <c r="H9" s="201" t="s">
        <v>38</v>
      </c>
      <c r="I9" s="201"/>
      <c r="J9" s="201" t="s">
        <v>39</v>
      </c>
      <c r="K9" s="201"/>
      <c r="L9" s="205" t="s">
        <v>40</v>
      </c>
      <c r="M9" s="206"/>
      <c r="N9" s="205" t="s">
        <v>41</v>
      </c>
      <c r="O9" s="206"/>
      <c r="P9" s="195" t="s">
        <v>42</v>
      </c>
      <c r="Q9" s="195"/>
    </row>
    <row r="10" spans="2:21" s="142" customFormat="1" ht="20.100000000000001" customHeight="1" x14ac:dyDescent="0.25">
      <c r="C10" s="204"/>
      <c r="D10" s="62" t="s">
        <v>59</v>
      </c>
      <c r="E10" s="62" t="s">
        <v>60</v>
      </c>
      <c r="F10" s="62" t="s">
        <v>59</v>
      </c>
      <c r="G10" s="62" t="s">
        <v>60</v>
      </c>
      <c r="H10" s="62" t="s">
        <v>59</v>
      </c>
      <c r="I10" s="62" t="s">
        <v>60</v>
      </c>
      <c r="J10" s="62" t="s">
        <v>59</v>
      </c>
      <c r="K10" s="62" t="s">
        <v>60</v>
      </c>
      <c r="L10" s="62" t="s">
        <v>59</v>
      </c>
      <c r="M10" s="62" t="s">
        <v>60</v>
      </c>
      <c r="N10" s="62" t="s">
        <v>59</v>
      </c>
      <c r="O10" s="62" t="s">
        <v>60</v>
      </c>
      <c r="P10" s="62" t="s">
        <v>59</v>
      </c>
      <c r="Q10" s="62" t="s">
        <v>60</v>
      </c>
    </row>
    <row r="11" spans="2:21" s="142" customFormat="1" ht="20.100000000000001" customHeight="1" x14ac:dyDescent="0.25">
      <c r="C11" s="152" t="s">
        <v>9</v>
      </c>
      <c r="D11" s="155">
        <v>4596300</v>
      </c>
      <c r="E11" s="154">
        <v>38155900</v>
      </c>
      <c r="F11" s="153">
        <v>1069396.3099999998</v>
      </c>
      <c r="G11" s="154">
        <v>9962315.870000001</v>
      </c>
      <c r="H11" s="111">
        <v>0</v>
      </c>
      <c r="I11" s="72">
        <v>0</v>
      </c>
      <c r="J11" s="111">
        <v>282275.18</v>
      </c>
      <c r="K11" s="72">
        <v>2698420.44</v>
      </c>
      <c r="L11" s="155">
        <v>0</v>
      </c>
      <c r="M11" s="154">
        <v>0</v>
      </c>
      <c r="N11" s="111">
        <v>104907</v>
      </c>
      <c r="O11" s="72">
        <v>940215</v>
      </c>
      <c r="P11" s="156">
        <v>6052878.4899999993</v>
      </c>
      <c r="Q11" s="154">
        <v>51756851.310000002</v>
      </c>
    </row>
    <row r="12" spans="2:21" s="142" customFormat="1" ht="20.100000000000001" customHeight="1" x14ac:dyDescent="0.25">
      <c r="C12" s="152" t="s">
        <v>10</v>
      </c>
      <c r="D12" s="111">
        <v>0</v>
      </c>
      <c r="E12" s="72">
        <v>0</v>
      </c>
      <c r="F12" s="153">
        <v>383344.2</v>
      </c>
      <c r="G12" s="154">
        <v>3225778.6599999997</v>
      </c>
      <c r="H12" s="111">
        <v>0</v>
      </c>
      <c r="I12" s="72">
        <v>0</v>
      </c>
      <c r="J12" s="111">
        <v>431719.37</v>
      </c>
      <c r="K12" s="72">
        <v>4109635.4799999995</v>
      </c>
      <c r="L12" s="155">
        <v>0</v>
      </c>
      <c r="M12" s="154">
        <v>0</v>
      </c>
      <c r="N12" s="111">
        <v>180</v>
      </c>
      <c r="O12" s="72">
        <v>1600</v>
      </c>
      <c r="P12" s="156">
        <v>815243.57000000007</v>
      </c>
      <c r="Q12" s="154">
        <v>7337014.1399999987</v>
      </c>
    </row>
    <row r="13" spans="2:21" s="142" customFormat="1" ht="20.100000000000001" customHeight="1" x14ac:dyDescent="0.25">
      <c r="C13" s="152" t="s">
        <v>11</v>
      </c>
      <c r="D13" s="111">
        <v>0</v>
      </c>
      <c r="E13" s="72">
        <v>0</v>
      </c>
      <c r="F13" s="153">
        <v>362592.8</v>
      </c>
      <c r="G13" s="154">
        <v>4827443.8600000003</v>
      </c>
      <c r="H13" s="111">
        <v>0</v>
      </c>
      <c r="I13" s="72">
        <v>0</v>
      </c>
      <c r="J13" s="155">
        <v>223.59</v>
      </c>
      <c r="K13" s="154">
        <v>3965.84</v>
      </c>
      <c r="L13" s="111">
        <v>0</v>
      </c>
      <c r="M13" s="72">
        <v>0</v>
      </c>
      <c r="N13" s="71">
        <v>0</v>
      </c>
      <c r="O13" s="72">
        <v>0</v>
      </c>
      <c r="P13" s="156">
        <v>362816.39</v>
      </c>
      <c r="Q13" s="154">
        <v>4831409.7</v>
      </c>
    </row>
    <row r="14" spans="2:21" s="142" customFormat="1" ht="20.100000000000001" customHeight="1" x14ac:dyDescent="0.25">
      <c r="C14" s="152" t="s">
        <v>12</v>
      </c>
      <c r="D14" s="111">
        <v>0</v>
      </c>
      <c r="E14" s="72">
        <v>0</v>
      </c>
      <c r="F14" s="153">
        <v>11973.65</v>
      </c>
      <c r="G14" s="154">
        <v>41356.979999999996</v>
      </c>
      <c r="H14" s="111">
        <v>0</v>
      </c>
      <c r="I14" s="72">
        <v>0</v>
      </c>
      <c r="J14" s="111">
        <v>869.36</v>
      </c>
      <c r="K14" s="72">
        <v>4868.2299999999996</v>
      </c>
      <c r="L14" s="155">
        <v>0</v>
      </c>
      <c r="M14" s="154">
        <v>0</v>
      </c>
      <c r="N14" s="111">
        <v>32101</v>
      </c>
      <c r="O14" s="72">
        <v>144454</v>
      </c>
      <c r="P14" s="156">
        <v>44944.01</v>
      </c>
      <c r="Q14" s="154">
        <v>190679.21</v>
      </c>
    </row>
    <row r="15" spans="2:21" s="142" customFormat="1" ht="20.100000000000001" customHeight="1" x14ac:dyDescent="0.25">
      <c r="C15" s="152" t="s">
        <v>13</v>
      </c>
      <c r="D15" s="111">
        <v>0</v>
      </c>
      <c r="E15" s="72">
        <v>0</v>
      </c>
      <c r="F15" s="153">
        <v>912.46</v>
      </c>
      <c r="G15" s="154">
        <v>3100.41</v>
      </c>
      <c r="H15" s="111">
        <v>0</v>
      </c>
      <c r="I15" s="72">
        <v>0</v>
      </c>
      <c r="J15" s="111">
        <v>23906.91</v>
      </c>
      <c r="K15" s="72">
        <v>81302.67</v>
      </c>
      <c r="L15" s="155">
        <v>0</v>
      </c>
      <c r="M15" s="154">
        <v>0</v>
      </c>
      <c r="N15" s="111">
        <v>106</v>
      </c>
      <c r="O15" s="72">
        <v>900</v>
      </c>
      <c r="P15" s="156">
        <v>24925.37</v>
      </c>
      <c r="Q15" s="154">
        <v>85303.08</v>
      </c>
    </row>
    <row r="16" spans="2:21" s="142" customFormat="1" ht="20.100000000000001" customHeight="1" x14ac:dyDescent="0.25">
      <c r="C16" s="152" t="s">
        <v>15</v>
      </c>
      <c r="D16" s="111">
        <v>0</v>
      </c>
      <c r="E16" s="72">
        <v>0</v>
      </c>
      <c r="F16" s="153">
        <v>1017.33</v>
      </c>
      <c r="G16" s="154">
        <v>1674.8100000000002</v>
      </c>
      <c r="H16" s="111">
        <v>0</v>
      </c>
      <c r="I16" s="72">
        <v>0</v>
      </c>
      <c r="J16" s="111">
        <v>110.76</v>
      </c>
      <c r="K16" s="72">
        <v>184.76</v>
      </c>
      <c r="L16" s="155">
        <v>0</v>
      </c>
      <c r="M16" s="154">
        <v>0</v>
      </c>
      <c r="N16" s="111">
        <v>0</v>
      </c>
      <c r="O16" s="72">
        <v>0</v>
      </c>
      <c r="P16" s="71">
        <v>1128.0900000000001</v>
      </c>
      <c r="Q16" s="72">
        <v>1859.5700000000002</v>
      </c>
    </row>
    <row r="17" spans="3:19" s="142" customFormat="1" ht="20.100000000000001" customHeight="1" x14ac:dyDescent="0.25">
      <c r="C17" s="152" t="s">
        <v>14</v>
      </c>
      <c r="D17" s="111">
        <v>0</v>
      </c>
      <c r="E17" s="72">
        <v>0</v>
      </c>
      <c r="F17" s="153">
        <v>276.21999999999997</v>
      </c>
      <c r="G17" s="154">
        <v>461.94999999999993</v>
      </c>
      <c r="H17" s="111">
        <v>0</v>
      </c>
      <c r="I17" s="72">
        <v>0</v>
      </c>
      <c r="J17" s="111">
        <v>10.210000000000001</v>
      </c>
      <c r="K17" s="72">
        <v>20.38</v>
      </c>
      <c r="L17" s="111">
        <v>0</v>
      </c>
      <c r="M17" s="72">
        <v>0</v>
      </c>
      <c r="N17" s="111">
        <v>0</v>
      </c>
      <c r="O17" s="72">
        <v>0</v>
      </c>
      <c r="P17" s="71">
        <v>286.42999999999995</v>
      </c>
      <c r="Q17" s="72">
        <v>482.32999999999993</v>
      </c>
    </row>
    <row r="18" spans="3:19" s="144" customFormat="1" ht="20.100000000000001" customHeight="1" x14ac:dyDescent="0.25">
      <c r="C18" s="157" t="s">
        <v>16</v>
      </c>
      <c r="D18" s="158">
        <f>SUM(D11:D17)</f>
        <v>4596300</v>
      </c>
      <c r="E18" s="158">
        <f t="shared" ref="E18:Q18" si="0">SUM(E11:E17)</f>
        <v>38155900</v>
      </c>
      <c r="F18" s="158">
        <f t="shared" si="0"/>
        <v>1829512.9699999997</v>
      </c>
      <c r="G18" s="158">
        <f t="shared" si="0"/>
        <v>18062132.539999999</v>
      </c>
      <c r="H18" s="158">
        <f t="shared" si="0"/>
        <v>0</v>
      </c>
      <c r="I18" s="158">
        <f t="shared" si="0"/>
        <v>0</v>
      </c>
      <c r="J18" s="158">
        <f t="shared" si="0"/>
        <v>739115.38</v>
      </c>
      <c r="K18" s="158">
        <f t="shared" si="0"/>
        <v>6898397.7999999998</v>
      </c>
      <c r="L18" s="158">
        <f t="shared" si="0"/>
        <v>0</v>
      </c>
      <c r="M18" s="158">
        <f t="shared" si="0"/>
        <v>0</v>
      </c>
      <c r="N18" s="158">
        <f t="shared" si="0"/>
        <v>137294</v>
      </c>
      <c r="O18" s="158">
        <f t="shared" si="0"/>
        <v>1087169</v>
      </c>
      <c r="P18" s="158">
        <f t="shared" si="0"/>
        <v>7302222.3499999987</v>
      </c>
      <c r="Q18" s="190">
        <f t="shared" si="0"/>
        <v>64203599.340000004</v>
      </c>
      <c r="R18" s="171"/>
      <c r="S18" s="171"/>
    </row>
    <row r="19" spans="3:19" s="144" customFormat="1" ht="20.100000000000001" customHeight="1" x14ac:dyDescent="0.25">
      <c r="C19" s="67" t="s">
        <v>17</v>
      </c>
      <c r="D19" s="111">
        <v>0</v>
      </c>
      <c r="E19" s="72">
        <v>0</v>
      </c>
      <c r="F19" s="111">
        <v>4196.8999999999996</v>
      </c>
      <c r="G19" s="72">
        <v>18909.07</v>
      </c>
      <c r="H19" s="111">
        <v>0</v>
      </c>
      <c r="I19" s="72">
        <v>0</v>
      </c>
      <c r="J19" s="111">
        <v>0</v>
      </c>
      <c r="K19" s="72">
        <v>0</v>
      </c>
      <c r="L19" s="111">
        <v>0</v>
      </c>
      <c r="M19" s="72">
        <v>0</v>
      </c>
      <c r="N19" s="155">
        <v>338655</v>
      </c>
      <c r="O19" s="72">
        <v>1683115</v>
      </c>
      <c r="P19" s="156">
        <v>342851.9</v>
      </c>
      <c r="Q19" s="72">
        <v>1702024.07</v>
      </c>
      <c r="R19" s="162"/>
    </row>
    <row r="20" spans="3:19" s="142" customFormat="1" ht="20.100000000000001" customHeight="1" x14ac:dyDescent="0.25">
      <c r="C20" s="70" t="s">
        <v>47</v>
      </c>
      <c r="D20" s="111">
        <v>0</v>
      </c>
      <c r="E20" s="72">
        <v>0</v>
      </c>
      <c r="F20" s="111">
        <v>1940.74</v>
      </c>
      <c r="G20" s="72">
        <v>59778.25</v>
      </c>
      <c r="H20" s="111">
        <v>0</v>
      </c>
      <c r="I20" s="72">
        <v>0</v>
      </c>
      <c r="J20" s="111">
        <v>25000</v>
      </c>
      <c r="K20" s="72">
        <v>800000</v>
      </c>
      <c r="L20" s="111">
        <v>0</v>
      </c>
      <c r="M20" s="72">
        <v>0</v>
      </c>
      <c r="N20" s="155">
        <v>0</v>
      </c>
      <c r="O20" s="72">
        <v>0</v>
      </c>
      <c r="P20" s="156">
        <v>26940.74</v>
      </c>
      <c r="Q20" s="72">
        <v>859778.25</v>
      </c>
    </row>
    <row r="21" spans="3:19" s="142" customFormat="1" ht="15.75" x14ac:dyDescent="0.25">
      <c r="C21" s="70" t="s">
        <v>69</v>
      </c>
      <c r="D21" s="111">
        <v>0</v>
      </c>
      <c r="E21" s="72">
        <v>0</v>
      </c>
      <c r="F21" s="111">
        <v>513.45000000000005</v>
      </c>
      <c r="G21" s="72">
        <v>15199</v>
      </c>
      <c r="H21" s="111">
        <v>0</v>
      </c>
      <c r="I21" s="72">
        <v>0</v>
      </c>
      <c r="J21" s="111">
        <v>0</v>
      </c>
      <c r="K21" s="72">
        <v>0</v>
      </c>
      <c r="L21" s="111">
        <v>0</v>
      </c>
      <c r="M21" s="72">
        <v>0</v>
      </c>
      <c r="N21" s="111">
        <v>0</v>
      </c>
      <c r="O21" s="72">
        <v>0</v>
      </c>
      <c r="P21" s="156">
        <v>513.45000000000005</v>
      </c>
      <c r="Q21" s="72">
        <v>15199</v>
      </c>
    </row>
    <row r="22" spans="3:19" s="144" customFormat="1" ht="20.100000000000001" customHeight="1" x14ac:dyDescent="0.25">
      <c r="C22" s="157" t="s">
        <v>18</v>
      </c>
      <c r="D22" s="158">
        <v>0</v>
      </c>
      <c r="E22" s="159">
        <v>0</v>
      </c>
      <c r="F22" s="160">
        <f>SUM(F19:F21)</f>
        <v>6651.0899999999992</v>
      </c>
      <c r="G22" s="159">
        <f t="shared" ref="G22:Q22" si="1">SUM(G19:G21)</f>
        <v>93886.32</v>
      </c>
      <c r="H22" s="160">
        <f t="shared" si="1"/>
        <v>0</v>
      </c>
      <c r="I22" s="160">
        <v>0</v>
      </c>
      <c r="J22" s="160">
        <f t="shared" si="1"/>
        <v>25000</v>
      </c>
      <c r="K22" s="159">
        <f t="shared" si="1"/>
        <v>800000</v>
      </c>
      <c r="L22" s="160">
        <f t="shared" si="1"/>
        <v>0</v>
      </c>
      <c r="M22" s="160">
        <f t="shared" si="1"/>
        <v>0</v>
      </c>
      <c r="N22" s="160">
        <f t="shared" si="1"/>
        <v>338655</v>
      </c>
      <c r="O22" s="159">
        <f t="shared" si="1"/>
        <v>1683115</v>
      </c>
      <c r="P22" s="160">
        <f t="shared" si="1"/>
        <v>370306.09</v>
      </c>
      <c r="Q22" s="159">
        <f t="shared" si="1"/>
        <v>2577001.3200000003</v>
      </c>
    </row>
    <row r="23" spans="3:19" s="142" customFormat="1" ht="20.100000000000001" customHeight="1" x14ac:dyDescent="0.25">
      <c r="C23" s="152" t="s">
        <v>22</v>
      </c>
      <c r="D23" s="111">
        <v>0</v>
      </c>
      <c r="E23" s="72">
        <v>0</v>
      </c>
      <c r="F23" s="111">
        <v>0</v>
      </c>
      <c r="G23" s="72">
        <v>0</v>
      </c>
      <c r="H23" s="111">
        <v>0</v>
      </c>
      <c r="I23" s="72">
        <v>0</v>
      </c>
      <c r="J23" s="111">
        <v>1173</v>
      </c>
      <c r="K23" s="72">
        <v>11387.4</v>
      </c>
      <c r="L23" s="111">
        <v>0</v>
      </c>
      <c r="M23" s="72">
        <v>0</v>
      </c>
      <c r="N23" s="111">
        <v>0</v>
      </c>
      <c r="O23" s="72">
        <v>0</v>
      </c>
      <c r="P23" s="111">
        <v>1173</v>
      </c>
      <c r="Q23" s="72">
        <v>11387.4</v>
      </c>
    </row>
    <row r="24" spans="3:19" s="142" customFormat="1" ht="20.100000000000001" customHeight="1" x14ac:dyDescent="0.25">
      <c r="C24" s="152" t="s">
        <v>21</v>
      </c>
      <c r="D24" s="111">
        <v>0</v>
      </c>
      <c r="E24" s="72">
        <v>0</v>
      </c>
      <c r="F24" s="111">
        <v>0</v>
      </c>
      <c r="G24" s="72">
        <v>0</v>
      </c>
      <c r="H24" s="111">
        <v>0</v>
      </c>
      <c r="I24" s="72">
        <v>0</v>
      </c>
      <c r="J24" s="111">
        <v>4670</v>
      </c>
      <c r="K24" s="72">
        <v>30568</v>
      </c>
      <c r="L24" s="111">
        <v>0</v>
      </c>
      <c r="M24" s="72">
        <v>0</v>
      </c>
      <c r="N24" s="111">
        <v>0</v>
      </c>
      <c r="O24" s="72">
        <v>0</v>
      </c>
      <c r="P24" s="111">
        <v>4670</v>
      </c>
      <c r="Q24" s="72">
        <v>30568</v>
      </c>
    </row>
    <row r="25" spans="3:19" s="142" customFormat="1" ht="20.100000000000001" customHeight="1" x14ac:dyDescent="0.25">
      <c r="C25" s="152" t="s">
        <v>19</v>
      </c>
      <c r="D25" s="111">
        <v>0</v>
      </c>
      <c r="E25" s="72">
        <v>0</v>
      </c>
      <c r="F25" s="111">
        <v>0</v>
      </c>
      <c r="G25" s="72">
        <v>0</v>
      </c>
      <c r="H25" s="111">
        <v>0</v>
      </c>
      <c r="I25" s="72">
        <v>0</v>
      </c>
      <c r="J25" s="111">
        <v>0</v>
      </c>
      <c r="K25" s="72">
        <v>0</v>
      </c>
      <c r="L25" s="111">
        <v>640150</v>
      </c>
      <c r="M25" s="72">
        <v>518000</v>
      </c>
      <c r="N25" s="111">
        <v>0</v>
      </c>
      <c r="O25" s="72">
        <v>0</v>
      </c>
      <c r="P25" s="111">
        <v>640150</v>
      </c>
      <c r="Q25" s="72">
        <v>518000</v>
      </c>
    </row>
    <row r="26" spans="3:19" s="142" customFormat="1" ht="20.100000000000001" customHeight="1" x14ac:dyDescent="0.25">
      <c r="C26" s="152" t="s">
        <v>20</v>
      </c>
      <c r="D26" s="111">
        <v>0</v>
      </c>
      <c r="E26" s="72">
        <v>0</v>
      </c>
      <c r="F26" s="111">
        <v>12279.58</v>
      </c>
      <c r="G26" s="72">
        <v>17494.599999999999</v>
      </c>
      <c r="H26" s="111">
        <v>0</v>
      </c>
      <c r="I26" s="72">
        <v>0</v>
      </c>
      <c r="J26" s="111">
        <v>16105</v>
      </c>
      <c r="K26" s="72">
        <v>23865.279999999999</v>
      </c>
      <c r="L26" s="111">
        <v>0</v>
      </c>
      <c r="M26" s="72">
        <v>0</v>
      </c>
      <c r="N26" s="111">
        <v>0</v>
      </c>
      <c r="O26" s="72">
        <v>0</v>
      </c>
      <c r="P26" s="111">
        <v>28384.58</v>
      </c>
      <c r="Q26" s="72">
        <v>41359.879999999997</v>
      </c>
    </row>
    <row r="27" spans="3:19" s="144" customFormat="1" ht="21" customHeight="1" x14ac:dyDescent="0.25">
      <c r="C27" s="157" t="s">
        <v>23</v>
      </c>
      <c r="D27" s="158">
        <v>0</v>
      </c>
      <c r="E27" s="159">
        <v>0</v>
      </c>
      <c r="F27" s="160">
        <f>SUM(F23:F26)</f>
        <v>12279.58</v>
      </c>
      <c r="G27" s="160">
        <f t="shared" ref="G27:Q27" si="2">SUM(G23:G26)</f>
        <v>17494.599999999999</v>
      </c>
      <c r="H27" s="160">
        <f t="shared" si="2"/>
        <v>0</v>
      </c>
      <c r="I27" s="160">
        <v>0</v>
      </c>
      <c r="J27" s="160">
        <f t="shared" si="2"/>
        <v>21948</v>
      </c>
      <c r="K27" s="160">
        <f t="shared" si="2"/>
        <v>65820.679999999993</v>
      </c>
      <c r="L27" s="160">
        <f t="shared" si="2"/>
        <v>640150</v>
      </c>
      <c r="M27" s="160">
        <f t="shared" si="2"/>
        <v>518000</v>
      </c>
      <c r="N27" s="160">
        <f t="shared" si="2"/>
        <v>0</v>
      </c>
      <c r="O27" s="160">
        <f t="shared" si="2"/>
        <v>0</v>
      </c>
      <c r="P27" s="160">
        <f t="shared" si="2"/>
        <v>674377.58</v>
      </c>
      <c r="Q27" s="159">
        <f t="shared" si="2"/>
        <v>601315.28</v>
      </c>
      <c r="R27" s="49"/>
      <c r="S27" s="48"/>
    </row>
    <row r="28" spans="3:19" s="144" customFormat="1" ht="21" customHeight="1" x14ac:dyDescent="0.25">
      <c r="C28" s="70" t="s">
        <v>67</v>
      </c>
      <c r="D28" s="111">
        <v>0</v>
      </c>
      <c r="E28" s="72">
        <v>0</v>
      </c>
      <c r="F28" s="111">
        <v>45.5</v>
      </c>
      <c r="G28" s="72">
        <v>1137.5</v>
      </c>
      <c r="H28" s="111">
        <v>0</v>
      </c>
      <c r="I28" s="72">
        <v>0</v>
      </c>
      <c r="J28" s="111">
        <v>6559.65</v>
      </c>
      <c r="K28" s="72">
        <v>117326.89</v>
      </c>
      <c r="L28" s="111">
        <v>0</v>
      </c>
      <c r="M28" s="72">
        <v>0</v>
      </c>
      <c r="N28" s="111">
        <v>0</v>
      </c>
      <c r="O28" s="72">
        <v>0</v>
      </c>
      <c r="P28" s="155">
        <v>6605.15</v>
      </c>
      <c r="Q28" s="72">
        <v>118464.39</v>
      </c>
      <c r="R28" s="142"/>
      <c r="S28" s="44"/>
    </row>
    <row r="29" spans="3:19" s="145" customFormat="1" ht="20.100000000000001" customHeight="1" x14ac:dyDescent="0.25">
      <c r="C29" s="70" t="s">
        <v>45</v>
      </c>
      <c r="D29" s="111">
        <v>0</v>
      </c>
      <c r="E29" s="72">
        <v>0</v>
      </c>
      <c r="F29" s="111">
        <v>3</v>
      </c>
      <c r="G29" s="72">
        <v>54</v>
      </c>
      <c r="H29" s="111">
        <v>0</v>
      </c>
      <c r="I29" s="72">
        <v>0</v>
      </c>
      <c r="J29" s="111">
        <v>0</v>
      </c>
      <c r="K29" s="72">
        <v>0</v>
      </c>
      <c r="L29" s="111">
        <v>0</v>
      </c>
      <c r="M29" s="72">
        <v>0</v>
      </c>
      <c r="N29" s="111">
        <v>0</v>
      </c>
      <c r="O29" s="72">
        <v>0</v>
      </c>
      <c r="P29" s="155">
        <v>3</v>
      </c>
      <c r="Q29" s="72">
        <v>54</v>
      </c>
    </row>
    <row r="30" spans="3:19" s="144" customFormat="1" ht="20.100000000000001" customHeight="1" x14ac:dyDescent="0.25">
      <c r="C30" s="157" t="s">
        <v>50</v>
      </c>
      <c r="D30" s="158">
        <v>0</v>
      </c>
      <c r="E30" s="159">
        <v>0</v>
      </c>
      <c r="F30" s="160">
        <f>SUM(F28:F29)</f>
        <v>48.5</v>
      </c>
      <c r="G30" s="159">
        <f t="shared" ref="G30:Q30" si="3">SUM(G28:G29)</f>
        <v>1191.5</v>
      </c>
      <c r="H30" s="160">
        <f t="shared" si="3"/>
        <v>0</v>
      </c>
      <c r="I30" s="160">
        <f t="shared" si="3"/>
        <v>0</v>
      </c>
      <c r="J30" s="160">
        <f t="shared" si="3"/>
        <v>6559.65</v>
      </c>
      <c r="K30" s="159">
        <f t="shared" si="3"/>
        <v>117326.89</v>
      </c>
      <c r="L30" s="160">
        <f t="shared" si="3"/>
        <v>0</v>
      </c>
      <c r="M30" s="160">
        <f t="shared" si="3"/>
        <v>0</v>
      </c>
      <c r="N30" s="160">
        <f t="shared" si="3"/>
        <v>0</v>
      </c>
      <c r="O30" s="160">
        <f t="shared" si="3"/>
        <v>0</v>
      </c>
      <c r="P30" s="160">
        <f t="shared" si="3"/>
        <v>6608.15</v>
      </c>
      <c r="Q30" s="159">
        <f t="shared" si="3"/>
        <v>118518.39</v>
      </c>
      <c r="R30" s="142"/>
    </row>
    <row r="31" spans="3:19" s="142" customFormat="1" ht="20.100000000000001" customHeight="1" x14ac:dyDescent="0.25">
      <c r="C31" s="70" t="s">
        <v>24</v>
      </c>
      <c r="D31" s="111">
        <v>0</v>
      </c>
      <c r="E31" s="72">
        <v>0</v>
      </c>
      <c r="F31" s="111">
        <v>1362.84</v>
      </c>
      <c r="G31" s="72">
        <v>1117528.8</v>
      </c>
      <c r="H31" s="111">
        <v>0</v>
      </c>
      <c r="I31" s="72">
        <v>0</v>
      </c>
      <c r="J31" s="111">
        <v>0</v>
      </c>
      <c r="K31" s="72">
        <v>0</v>
      </c>
      <c r="L31" s="111">
        <v>0</v>
      </c>
      <c r="M31" s="72">
        <v>0</v>
      </c>
      <c r="N31" s="111">
        <v>0</v>
      </c>
      <c r="O31" s="72">
        <v>0</v>
      </c>
      <c r="P31" s="111">
        <v>1362.84</v>
      </c>
      <c r="Q31" s="72">
        <v>1117528.8</v>
      </c>
    </row>
    <row r="32" spans="3:19" s="142" customFormat="1" ht="20.100000000000001" customHeight="1" x14ac:dyDescent="0.25">
      <c r="C32" s="70" t="s">
        <v>25</v>
      </c>
      <c r="D32" s="111">
        <v>0</v>
      </c>
      <c r="E32" s="72">
        <v>0</v>
      </c>
      <c r="F32" s="111">
        <v>208.13</v>
      </c>
      <c r="G32" s="72">
        <v>541138</v>
      </c>
      <c r="H32" s="111">
        <v>0</v>
      </c>
      <c r="I32" s="72">
        <v>0</v>
      </c>
      <c r="J32" s="111">
        <v>0</v>
      </c>
      <c r="K32" s="72">
        <v>0</v>
      </c>
      <c r="L32" s="111">
        <v>0</v>
      </c>
      <c r="M32" s="72">
        <v>0</v>
      </c>
      <c r="N32" s="111">
        <v>0</v>
      </c>
      <c r="O32" s="72">
        <v>0</v>
      </c>
      <c r="P32" s="111">
        <v>208.13</v>
      </c>
      <c r="Q32" s="72">
        <v>541138</v>
      </c>
    </row>
    <row r="33" spans="3:19" s="144" customFormat="1" ht="20.100000000000001" customHeight="1" x14ac:dyDescent="0.25">
      <c r="C33" s="157" t="s">
        <v>49</v>
      </c>
      <c r="D33" s="158">
        <v>0</v>
      </c>
      <c r="E33" s="159">
        <v>0</v>
      </c>
      <c r="F33" s="160">
        <f>SUM(F31:F32)</f>
        <v>1570.9699999999998</v>
      </c>
      <c r="G33" s="160">
        <f t="shared" ref="G33:Q33" si="4">SUM(G31:G32)</f>
        <v>1658666.8</v>
      </c>
      <c r="H33" s="160">
        <f t="shared" si="4"/>
        <v>0</v>
      </c>
      <c r="I33" s="160">
        <f t="shared" si="4"/>
        <v>0</v>
      </c>
      <c r="J33" s="160">
        <f t="shared" si="4"/>
        <v>0</v>
      </c>
      <c r="K33" s="160">
        <f t="shared" si="4"/>
        <v>0</v>
      </c>
      <c r="L33" s="160">
        <f t="shared" si="4"/>
        <v>0</v>
      </c>
      <c r="M33" s="160">
        <f t="shared" si="4"/>
        <v>0</v>
      </c>
      <c r="N33" s="160">
        <f t="shared" si="4"/>
        <v>0</v>
      </c>
      <c r="O33" s="160">
        <f t="shared" si="4"/>
        <v>0</v>
      </c>
      <c r="P33" s="160">
        <f t="shared" si="4"/>
        <v>1570.9699999999998</v>
      </c>
      <c r="Q33" s="159">
        <f t="shared" si="4"/>
        <v>1658666.8</v>
      </c>
      <c r="R33" s="142"/>
      <c r="S33" s="171"/>
    </row>
    <row r="34" spans="3:19" s="144" customFormat="1" ht="20.100000000000001" customHeight="1" x14ac:dyDescent="0.25">
      <c r="C34" s="161" t="s">
        <v>26</v>
      </c>
      <c r="D34" s="81">
        <f>D18+D22+D27+D30+D33</f>
        <v>4596300</v>
      </c>
      <c r="E34" s="82">
        <f t="shared" ref="E34:Q34" si="5">E18+E22+E27+E30+E33</f>
        <v>38155900</v>
      </c>
      <c r="F34" s="81">
        <f t="shared" si="5"/>
        <v>1850063.1099999999</v>
      </c>
      <c r="G34" s="82">
        <f t="shared" si="5"/>
        <v>19833371.760000002</v>
      </c>
      <c r="H34" s="81">
        <f t="shared" si="5"/>
        <v>0</v>
      </c>
      <c r="I34" s="81">
        <f t="shared" si="5"/>
        <v>0</v>
      </c>
      <c r="J34" s="81">
        <f t="shared" si="5"/>
        <v>792623.03</v>
      </c>
      <c r="K34" s="82">
        <f t="shared" si="5"/>
        <v>7881545.3699999992</v>
      </c>
      <c r="L34" s="81">
        <f t="shared" si="5"/>
        <v>640150</v>
      </c>
      <c r="M34" s="82">
        <f t="shared" si="5"/>
        <v>518000</v>
      </c>
      <c r="N34" s="81">
        <f t="shared" si="5"/>
        <v>475949</v>
      </c>
      <c r="O34" s="82">
        <f t="shared" si="5"/>
        <v>2770284</v>
      </c>
      <c r="P34" s="81">
        <f t="shared" si="5"/>
        <v>8355085.1399999987</v>
      </c>
      <c r="Q34" s="82">
        <f t="shared" si="5"/>
        <v>69159101.129999995</v>
      </c>
      <c r="R34" s="171"/>
      <c r="S34" s="171"/>
    </row>
    <row r="35" spans="3:19" s="142" customFormat="1" ht="20.100000000000001" customHeight="1" x14ac:dyDescent="0.25">
      <c r="D35" s="44"/>
      <c r="E35" s="44"/>
      <c r="F35" s="44"/>
      <c r="G35" s="44"/>
      <c r="H35" s="44"/>
      <c r="I35" s="44"/>
      <c r="J35" s="44"/>
      <c r="K35" s="44"/>
      <c r="L35" s="44"/>
      <c r="M35" s="44"/>
      <c r="P35" s="44"/>
      <c r="Q35" s="44"/>
      <c r="R35" s="44"/>
      <c r="S35" s="44"/>
    </row>
    <row r="36" spans="3:19" s="142" customFormat="1" ht="20.100000000000001" customHeight="1" x14ac:dyDescent="0.25">
      <c r="D36" s="44"/>
      <c r="E36" s="44"/>
      <c r="F36" s="44"/>
      <c r="G36" s="44"/>
      <c r="H36" s="44"/>
      <c r="I36" s="44"/>
      <c r="J36" s="44"/>
      <c r="K36" s="44"/>
      <c r="L36" s="44"/>
      <c r="M36" s="44"/>
    </row>
    <row r="37" spans="3:19" s="142" customFormat="1" ht="20.100000000000001" customHeight="1" x14ac:dyDescent="0.25">
      <c r="C37" s="193" t="s">
        <v>78</v>
      </c>
      <c r="E37" s="44"/>
      <c r="F37" s="44"/>
      <c r="G37" s="44"/>
      <c r="H37" s="44"/>
      <c r="I37" s="44"/>
      <c r="J37" s="44"/>
      <c r="K37" s="44"/>
      <c r="L37" s="44"/>
      <c r="M37" s="44"/>
      <c r="P37" s="44"/>
      <c r="Q37" s="44"/>
    </row>
    <row r="38" spans="3:19" s="45" customFormat="1" ht="5.25" customHeight="1" x14ac:dyDescent="0.25">
      <c r="C38" s="141"/>
      <c r="D38" s="87"/>
      <c r="E38" s="88"/>
      <c r="F38" s="87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</row>
    <row r="39" spans="3:19" s="142" customFormat="1" ht="20.100000000000001" customHeight="1" x14ac:dyDescent="0.25">
      <c r="D39" s="44"/>
      <c r="E39" s="44"/>
      <c r="F39" s="44"/>
      <c r="G39" s="44"/>
      <c r="H39" s="44"/>
      <c r="I39" s="44"/>
      <c r="J39" s="44"/>
      <c r="K39" s="44"/>
      <c r="L39" s="44"/>
      <c r="M39" s="44"/>
      <c r="O39" s="44"/>
      <c r="P39" s="44"/>
      <c r="Q39" s="44"/>
    </row>
    <row r="40" spans="3:19" s="142" customFormat="1" ht="30" x14ac:dyDescent="0.25">
      <c r="C40" s="202" t="s">
        <v>8</v>
      </c>
      <c r="D40" s="147" t="s">
        <v>36</v>
      </c>
      <c r="E40" s="148" t="s">
        <v>37</v>
      </c>
      <c r="F40" s="148" t="s">
        <v>38</v>
      </c>
      <c r="G40" s="148" t="s">
        <v>39</v>
      </c>
      <c r="H40" s="149" t="s">
        <v>42</v>
      </c>
      <c r="J40" s="44"/>
      <c r="L40" s="44"/>
      <c r="M40" s="44"/>
    </row>
    <row r="41" spans="3:19" s="142" customFormat="1" ht="15.75" x14ac:dyDescent="0.25">
      <c r="C41" s="202"/>
      <c r="D41" s="150" t="s">
        <v>43</v>
      </c>
      <c r="E41" s="150" t="s">
        <v>43</v>
      </c>
      <c r="F41" s="150" t="s">
        <v>43</v>
      </c>
      <c r="G41" s="150" t="s">
        <v>43</v>
      </c>
      <c r="H41" s="150" t="s">
        <v>43</v>
      </c>
      <c r="J41" s="44"/>
      <c r="L41" s="44"/>
      <c r="M41" s="44"/>
    </row>
    <row r="42" spans="3:19" s="142" customFormat="1" ht="20.100000000000001" customHeight="1" x14ac:dyDescent="0.25">
      <c r="C42" s="163" t="s">
        <v>10</v>
      </c>
      <c r="D42" s="155">
        <v>7267264</v>
      </c>
      <c r="E42" s="155">
        <v>509020</v>
      </c>
      <c r="F42" s="155">
        <v>3946626</v>
      </c>
      <c r="G42" s="155">
        <v>1150000</v>
      </c>
      <c r="H42" s="155">
        <f>SUM(D42:G42)</f>
        <v>12872910</v>
      </c>
      <c r="J42" s="44"/>
      <c r="K42" s="178"/>
      <c r="L42" s="178"/>
      <c r="M42" s="178"/>
      <c r="N42" s="178"/>
      <c r="O42" s="178"/>
    </row>
    <row r="43" spans="3:19" s="142" customFormat="1" ht="20.100000000000001" customHeight="1" x14ac:dyDescent="0.25">
      <c r="C43" s="163" t="s">
        <v>11</v>
      </c>
      <c r="D43" s="155">
        <v>0</v>
      </c>
      <c r="E43" s="155">
        <v>890787</v>
      </c>
      <c r="F43" s="155">
        <v>0</v>
      </c>
      <c r="G43" s="155">
        <v>0</v>
      </c>
      <c r="H43" s="155">
        <f>SUM(D43:G43)</f>
        <v>890787</v>
      </c>
    </row>
    <row r="44" spans="3:19" s="142" customFormat="1" ht="20.100000000000001" customHeight="1" x14ac:dyDescent="0.25">
      <c r="C44" s="163" t="s">
        <v>9</v>
      </c>
      <c r="D44" s="155">
        <v>14776154</v>
      </c>
      <c r="E44" s="155">
        <v>877377</v>
      </c>
      <c r="F44" s="155">
        <v>3871678</v>
      </c>
      <c r="G44" s="155">
        <v>300000</v>
      </c>
      <c r="H44" s="155">
        <f>SUM(D44:G44)</f>
        <v>19825209</v>
      </c>
    </row>
    <row r="45" spans="3:19" s="142" customFormat="1" ht="20.100000000000001" customHeight="1" x14ac:dyDescent="0.25">
      <c r="C45" s="163" t="s">
        <v>29</v>
      </c>
      <c r="D45" s="155">
        <v>0</v>
      </c>
      <c r="E45" s="155">
        <v>303016</v>
      </c>
      <c r="F45" s="155">
        <v>0</v>
      </c>
      <c r="G45" s="155">
        <v>0</v>
      </c>
      <c r="H45" s="155">
        <f>SUM(D45:G45)</f>
        <v>303016</v>
      </c>
      <c r="P45" s="144"/>
    </row>
    <row r="46" spans="3:19" s="142" customFormat="1" ht="20.100000000000001" customHeight="1" x14ac:dyDescent="0.25">
      <c r="C46" s="164" t="s">
        <v>16</v>
      </c>
      <c r="D46" s="76">
        <f>SUM(D42:D45)</f>
        <v>22043418</v>
      </c>
      <c r="E46" s="76">
        <f>SUM(E42:E45)</f>
        <v>2580200</v>
      </c>
      <c r="F46" s="76">
        <f>SUM(F42:F45)</f>
        <v>7818304</v>
      </c>
      <c r="G46" s="76">
        <f>SUM(G42:G45)</f>
        <v>1450000</v>
      </c>
      <c r="H46" s="76">
        <f>SUM(H42:H45)</f>
        <v>33891922</v>
      </c>
      <c r="I46" s="144"/>
    </row>
    <row r="47" spans="3:19" s="142" customFormat="1" ht="20.100000000000001" customHeight="1" x14ac:dyDescent="0.25">
      <c r="C47" s="163" t="s">
        <v>47</v>
      </c>
      <c r="D47" s="111">
        <v>0</v>
      </c>
      <c r="E47" s="111">
        <v>0</v>
      </c>
      <c r="F47" s="111">
        <v>0</v>
      </c>
      <c r="G47" s="111">
        <v>2200000</v>
      </c>
      <c r="H47" s="155">
        <f>SUM(D47:G47)</f>
        <v>2200000</v>
      </c>
      <c r="J47" s="44"/>
      <c r="K47" s="178"/>
      <c r="L47" s="178"/>
      <c r="M47" s="178"/>
      <c r="N47" s="178"/>
      <c r="O47" s="178"/>
    </row>
    <row r="48" spans="3:19" s="142" customFormat="1" ht="20.100000000000001" customHeight="1" x14ac:dyDescent="0.25">
      <c r="C48" s="157" t="s">
        <v>18</v>
      </c>
      <c r="D48" s="76">
        <f>SUM(D47)</f>
        <v>0</v>
      </c>
      <c r="E48" s="76">
        <f t="shared" ref="E48:H48" si="6">SUM(E47)</f>
        <v>0</v>
      </c>
      <c r="F48" s="76">
        <f t="shared" si="6"/>
        <v>0</v>
      </c>
      <c r="G48" s="76">
        <f t="shared" si="6"/>
        <v>2200000</v>
      </c>
      <c r="H48" s="76">
        <f t="shared" si="6"/>
        <v>2200000</v>
      </c>
      <c r="J48" s="44"/>
      <c r="K48" s="178"/>
      <c r="L48" s="178"/>
      <c r="M48" s="178"/>
      <c r="N48" s="178"/>
      <c r="O48" s="178"/>
    </row>
    <row r="49" spans="3:18" s="142" customFormat="1" ht="20.100000000000001" customHeight="1" x14ac:dyDescent="0.25">
      <c r="C49" s="163" t="s">
        <v>66</v>
      </c>
      <c r="D49" s="111">
        <v>0</v>
      </c>
      <c r="E49" s="111">
        <v>0</v>
      </c>
      <c r="F49" s="111">
        <v>0</v>
      </c>
      <c r="G49" s="111">
        <v>50000</v>
      </c>
      <c r="H49" s="155">
        <f>SUM(D49:G49)</f>
        <v>50000</v>
      </c>
    </row>
    <row r="50" spans="3:18" s="142" customFormat="1" ht="20.100000000000001" customHeight="1" x14ac:dyDescent="0.25">
      <c r="C50" s="157" t="s">
        <v>23</v>
      </c>
      <c r="D50" s="76">
        <f>SUM(D49)</f>
        <v>0</v>
      </c>
      <c r="E50" s="76">
        <f t="shared" ref="E50:H50" si="7">SUM(E49)</f>
        <v>0</v>
      </c>
      <c r="F50" s="76">
        <f t="shared" si="7"/>
        <v>0</v>
      </c>
      <c r="G50" s="76">
        <f t="shared" si="7"/>
        <v>50000</v>
      </c>
      <c r="H50" s="76">
        <f t="shared" si="7"/>
        <v>50000</v>
      </c>
      <c r="J50" s="44"/>
      <c r="K50" s="178"/>
      <c r="L50" s="178"/>
      <c r="M50" s="178"/>
      <c r="N50" s="178"/>
      <c r="O50" s="178"/>
    </row>
    <row r="51" spans="3:18" s="142" customFormat="1" ht="20.100000000000001" customHeight="1" x14ac:dyDescent="0.25">
      <c r="C51" s="163" t="s">
        <v>61</v>
      </c>
      <c r="D51" s="111">
        <v>0</v>
      </c>
      <c r="E51" s="111">
        <v>10000</v>
      </c>
      <c r="F51" s="111">
        <v>0</v>
      </c>
      <c r="G51" s="111">
        <v>0</v>
      </c>
      <c r="H51" s="155">
        <f>SUM(D51:G51)</f>
        <v>10000</v>
      </c>
      <c r="J51" s="97"/>
      <c r="K51" s="178"/>
      <c r="L51" s="178"/>
      <c r="M51" s="178"/>
      <c r="N51" s="178"/>
      <c r="O51" s="178"/>
    </row>
    <row r="52" spans="3:18" s="142" customFormat="1" ht="20.100000000000001" customHeight="1" x14ac:dyDescent="0.25">
      <c r="C52" s="157" t="s">
        <v>62</v>
      </c>
      <c r="D52" s="76">
        <f>SUM(D51)</f>
        <v>0</v>
      </c>
      <c r="E52" s="76">
        <f t="shared" ref="E52:H52" si="8">SUM(E51)</f>
        <v>10000</v>
      </c>
      <c r="F52" s="76">
        <f t="shared" si="8"/>
        <v>0</v>
      </c>
      <c r="G52" s="76">
        <f t="shared" si="8"/>
        <v>0</v>
      </c>
      <c r="H52" s="76">
        <f t="shared" si="8"/>
        <v>10000</v>
      </c>
      <c r="I52" s="144"/>
      <c r="J52" s="97"/>
      <c r="K52" s="178"/>
      <c r="L52" s="178"/>
      <c r="M52" s="178"/>
      <c r="N52" s="178"/>
      <c r="O52" s="178"/>
      <c r="P52" s="144"/>
    </row>
    <row r="53" spans="3:18" s="142" customFormat="1" ht="20.100000000000001" customHeight="1" x14ac:dyDescent="0.25">
      <c r="C53" s="161" t="s">
        <v>32</v>
      </c>
      <c r="D53" s="81">
        <f t="shared" ref="D53:H53" si="9">D46+D48+D50+D52</f>
        <v>22043418</v>
      </c>
      <c r="E53" s="81">
        <f t="shared" si="9"/>
        <v>2590200</v>
      </c>
      <c r="F53" s="81">
        <f t="shared" si="9"/>
        <v>7818304</v>
      </c>
      <c r="G53" s="81">
        <f t="shared" si="9"/>
        <v>3700000</v>
      </c>
      <c r="H53" s="81">
        <f t="shared" si="9"/>
        <v>36151922</v>
      </c>
      <c r="I53" s="144"/>
      <c r="J53" s="97"/>
      <c r="K53" s="178"/>
      <c r="L53" s="178"/>
      <c r="M53" s="178"/>
      <c r="N53" s="178"/>
      <c r="O53" s="178"/>
      <c r="P53" s="144"/>
    </row>
    <row r="54" spans="3:18" s="142" customFormat="1" ht="20.100000000000001" customHeight="1" x14ac:dyDescent="0.25">
      <c r="D54" s="97"/>
      <c r="E54" s="97"/>
      <c r="F54" s="97"/>
      <c r="G54" s="97"/>
      <c r="H54" s="97"/>
      <c r="I54" s="44"/>
      <c r="J54" s="44"/>
      <c r="L54" s="44"/>
      <c r="M54" s="44"/>
      <c r="N54" s="44"/>
      <c r="P54" s="44"/>
      <c r="Q54" s="44"/>
    </row>
    <row r="55" spans="3:18" s="142" customFormat="1" ht="20.100000000000001" customHeight="1" x14ac:dyDescent="0.25">
      <c r="C55" s="189" t="s">
        <v>77</v>
      </c>
      <c r="E55" s="44"/>
      <c r="F55" s="44"/>
      <c r="G55" s="44"/>
      <c r="H55" s="44"/>
      <c r="I55" s="44"/>
      <c r="J55" s="44"/>
      <c r="L55" s="44"/>
      <c r="M55" s="44"/>
      <c r="N55" s="44"/>
      <c r="O55" s="44"/>
      <c r="P55" s="44"/>
      <c r="Q55" s="44"/>
    </row>
    <row r="56" spans="3:18" s="45" customFormat="1" ht="5.25" customHeight="1" x14ac:dyDescent="0.25">
      <c r="C56" s="141"/>
      <c r="D56" s="87"/>
      <c r="E56" s="88"/>
      <c r="F56" s="87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</row>
    <row r="57" spans="3:18" s="142" customFormat="1" ht="20.100000000000001" customHeight="1" x14ac:dyDescent="0.25"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P57" s="44"/>
      <c r="Q57" s="44"/>
    </row>
    <row r="58" spans="3:18" s="142" customFormat="1" ht="30" x14ac:dyDescent="0.25">
      <c r="C58" s="202" t="s">
        <v>8</v>
      </c>
      <c r="D58" s="148" t="s">
        <v>44</v>
      </c>
      <c r="E58" s="148" t="s">
        <v>39</v>
      </c>
      <c r="F58" s="149" t="s">
        <v>42</v>
      </c>
      <c r="G58" s="43"/>
      <c r="H58" s="44"/>
      <c r="I58" s="44"/>
      <c r="J58" s="44"/>
      <c r="K58" s="44"/>
      <c r="L58" s="44"/>
      <c r="M58" s="44"/>
    </row>
    <row r="59" spans="3:18" s="142" customFormat="1" ht="19.5" customHeight="1" x14ac:dyDescent="0.25">
      <c r="C59" s="202"/>
      <c r="D59" s="148" t="s">
        <v>43</v>
      </c>
      <c r="E59" s="148" t="s">
        <v>43</v>
      </c>
      <c r="F59" s="148" t="s">
        <v>43</v>
      </c>
      <c r="G59" s="44"/>
      <c r="H59" s="44"/>
      <c r="I59" s="44"/>
      <c r="J59" s="44"/>
      <c r="K59" s="44"/>
      <c r="L59" s="44"/>
      <c r="M59" s="44"/>
    </row>
    <row r="60" spans="3:18" s="142" customFormat="1" ht="20.100000000000001" customHeight="1" x14ac:dyDescent="0.25">
      <c r="C60" s="151" t="s">
        <v>10</v>
      </c>
      <c r="D60" s="155">
        <v>0</v>
      </c>
      <c r="E60" s="155">
        <v>1350000</v>
      </c>
      <c r="F60" s="155">
        <f>SUM(D60:E60)</f>
        <v>1350000</v>
      </c>
      <c r="H60" s="44"/>
      <c r="I60" s="44"/>
      <c r="J60" s="44"/>
      <c r="K60" s="44"/>
      <c r="L60" s="44"/>
      <c r="M60" s="44"/>
    </row>
    <row r="61" spans="3:18" s="142" customFormat="1" ht="20.100000000000001" customHeight="1" x14ac:dyDescent="0.25">
      <c r="C61" s="151" t="s">
        <v>28</v>
      </c>
      <c r="D61" s="155">
        <v>2685349</v>
      </c>
      <c r="E61" s="155">
        <v>0</v>
      </c>
      <c r="F61" s="155">
        <f>SUM(D61:E61)</f>
        <v>2685349</v>
      </c>
      <c r="H61" s="44"/>
      <c r="I61" s="44"/>
      <c r="J61" s="44"/>
      <c r="K61" s="44"/>
      <c r="L61" s="44"/>
      <c r="M61" s="44"/>
    </row>
    <row r="62" spans="3:18" s="142" customFormat="1" ht="20.100000000000001" customHeight="1" x14ac:dyDescent="0.25">
      <c r="C62" s="151" t="s">
        <v>9</v>
      </c>
      <c r="D62" s="155">
        <v>0</v>
      </c>
      <c r="E62" s="155">
        <v>350000</v>
      </c>
      <c r="F62" s="155">
        <f>SUM(D62:E62)</f>
        <v>350000</v>
      </c>
      <c r="H62" s="44"/>
      <c r="I62" s="44"/>
      <c r="J62" s="44"/>
      <c r="K62" s="44"/>
      <c r="L62" s="44"/>
      <c r="M62" s="44"/>
    </row>
    <row r="63" spans="3:18" s="142" customFormat="1" ht="20.100000000000001" customHeight="1" x14ac:dyDescent="0.25">
      <c r="C63" s="163" t="s">
        <v>29</v>
      </c>
      <c r="D63" s="155">
        <v>340000</v>
      </c>
      <c r="E63" s="155">
        <v>0</v>
      </c>
      <c r="F63" s="155">
        <f>SUM(D63:E63)</f>
        <v>340000</v>
      </c>
      <c r="H63" s="44"/>
      <c r="I63" s="44"/>
      <c r="J63" s="44"/>
      <c r="K63" s="44"/>
      <c r="L63" s="44"/>
      <c r="M63" s="44"/>
    </row>
    <row r="64" spans="3:18" s="142" customFormat="1" ht="20.100000000000001" customHeight="1" x14ac:dyDescent="0.25">
      <c r="C64" s="164" t="s">
        <v>16</v>
      </c>
      <c r="D64" s="76">
        <f>SUM(D60:D63)</f>
        <v>3025349</v>
      </c>
      <c r="E64" s="76">
        <f>SUM(E60:E63)</f>
        <v>1700000</v>
      </c>
      <c r="F64" s="76">
        <f>SUM(F60:F63)</f>
        <v>4725349</v>
      </c>
      <c r="H64" s="44"/>
      <c r="I64" s="44"/>
      <c r="J64" s="44"/>
      <c r="K64" s="44"/>
      <c r="L64" s="44"/>
      <c r="M64" s="44"/>
    </row>
    <row r="65" spans="3:17" s="142" customFormat="1" ht="20.100000000000001" customHeight="1" x14ac:dyDescent="0.25">
      <c r="C65" s="163" t="s">
        <v>47</v>
      </c>
      <c r="D65" s="155">
        <v>0</v>
      </c>
      <c r="E65" s="155">
        <v>5000000</v>
      </c>
      <c r="F65" s="155">
        <f>SUM(D65:E65)</f>
        <v>5000000</v>
      </c>
      <c r="H65" s="44"/>
      <c r="I65" s="44"/>
      <c r="J65" s="44"/>
      <c r="K65" s="44"/>
      <c r="L65" s="44"/>
      <c r="M65" s="44"/>
    </row>
    <row r="66" spans="3:17" s="142" customFormat="1" ht="20.100000000000001" customHeight="1" x14ac:dyDescent="0.25">
      <c r="C66" s="192" t="s">
        <v>71</v>
      </c>
      <c r="D66" s="182">
        <v>0</v>
      </c>
      <c r="E66" s="182">
        <f>SUM(E65)</f>
        <v>5000000</v>
      </c>
      <c r="F66" s="182">
        <f>SUM(F65)</f>
        <v>5000000</v>
      </c>
      <c r="H66" s="44"/>
      <c r="I66" s="44"/>
      <c r="J66" s="44"/>
      <c r="K66" s="44"/>
      <c r="L66" s="44"/>
      <c r="M66" s="44"/>
    </row>
    <row r="67" spans="3:17" s="142" customFormat="1" ht="20.100000000000001" customHeight="1" x14ac:dyDescent="0.25">
      <c r="C67" s="163" t="s">
        <v>61</v>
      </c>
      <c r="D67" s="155">
        <v>585000</v>
      </c>
      <c r="E67" s="155">
        <v>0</v>
      </c>
      <c r="F67" s="155">
        <f>SUM(D67:E67)</f>
        <v>585000</v>
      </c>
      <c r="H67" s="44"/>
      <c r="I67" s="44"/>
      <c r="J67" s="44"/>
      <c r="K67" s="44"/>
      <c r="L67" s="44"/>
      <c r="M67" s="44"/>
    </row>
    <row r="68" spans="3:17" s="142" customFormat="1" ht="20.100000000000001" customHeight="1" x14ac:dyDescent="0.25">
      <c r="C68" s="157" t="s">
        <v>62</v>
      </c>
      <c r="D68" s="76">
        <f>SUM(D67)</f>
        <v>585000</v>
      </c>
      <c r="E68" s="76">
        <v>0</v>
      </c>
      <c r="F68" s="76">
        <f>SUM(F67)</f>
        <v>585000</v>
      </c>
      <c r="G68" s="97"/>
      <c r="L68" s="44"/>
      <c r="M68" s="44"/>
    </row>
    <row r="69" spans="3:17" s="142" customFormat="1" ht="20.100000000000001" customHeight="1" x14ac:dyDescent="0.25">
      <c r="C69" s="161" t="s">
        <v>30</v>
      </c>
      <c r="D69" s="81">
        <f>D64+D66+D68</f>
        <v>3610349</v>
      </c>
      <c r="E69" s="81">
        <f>E64+E66+E68</f>
        <v>6700000</v>
      </c>
      <c r="F69" s="81">
        <f>F64+F66+F68</f>
        <v>10310349</v>
      </c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</row>
    <row r="70" spans="3:17" s="142" customFormat="1" ht="20.100000000000001" customHeight="1" x14ac:dyDescent="0.25"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</row>
    <row r="71" spans="3:17" ht="20.100000000000001" customHeight="1" x14ac:dyDescent="0.25">
      <c r="C71" s="63" t="s">
        <v>65</v>
      </c>
    </row>
    <row r="73" spans="3:17" ht="20.100000000000001" customHeight="1" x14ac:dyDescent="0.2">
      <c r="D73" s="146"/>
      <c r="E73" s="146"/>
      <c r="F73" s="146"/>
      <c r="G73" s="146"/>
    </row>
  </sheetData>
  <sheetProtection selectLockedCells="1" selectUnlockedCells="1"/>
  <sortState xmlns:xlrd2="http://schemas.microsoft.com/office/spreadsheetml/2017/richdata2" ref="H58:I63">
    <sortCondition descending="1" ref="I58"/>
  </sortState>
  <mergeCells count="10">
    <mergeCell ref="J9:K9"/>
    <mergeCell ref="P9:Q9"/>
    <mergeCell ref="C40:C41"/>
    <mergeCell ref="C58:C59"/>
    <mergeCell ref="D9:E9"/>
    <mergeCell ref="F9:G9"/>
    <mergeCell ref="H9:I9"/>
    <mergeCell ref="C9:C10"/>
    <mergeCell ref="L9:M9"/>
    <mergeCell ref="N9:O9"/>
  </mergeCells>
  <pageMargins left="0.74791666666666667" right="0.74791666666666667" top="0.98402777777777772" bottom="0.98402777777777772" header="0.51180555555555551" footer="0.51180555555555551"/>
  <pageSetup paperSize="9" scale="30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EVOLUCION PROD ACUIC. (Engorde)</vt:lpstr>
      <vt:lpstr>PROD ACUICOLA (Fases)</vt:lpstr>
      <vt:lpstr>PROD ACU PROVINCIAS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Gónzalez Pérez</dc:creator>
  <cp:lastModifiedBy>Antonio Galisteo Delgado</cp:lastModifiedBy>
  <cp:lastPrinted>2023-06-01T07:05:43Z</cp:lastPrinted>
  <dcterms:created xsi:type="dcterms:W3CDTF">2017-04-11T06:26:45Z</dcterms:created>
  <dcterms:modified xsi:type="dcterms:W3CDTF">2023-07-10T09:06:20Z</dcterms:modified>
</cp:coreProperties>
</file>